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C:\Users\dzou\Desktop\2025-04\SCTASK0695525\"/>
    </mc:Choice>
  </mc:AlternateContent>
  <xr:revisionPtr revIDLastSave="0" documentId="13_ncr:1_{5C242E92-3B92-4143-8C47-8FB57343F4EB}" xr6:coauthVersionLast="47" xr6:coauthVersionMax="47" xr10:uidLastSave="{00000000-0000-0000-0000-000000000000}"/>
  <bookViews>
    <workbookView xWindow="2595" yWindow="2595" windowWidth="38700" windowHeight="15225" tabRatio="601" xr2:uid="{00000000-000D-0000-FFFF-FFFF00000000}"/>
  </bookViews>
  <sheets>
    <sheet name="listing" sheetId="40" r:id="rId1"/>
    <sheet name="rate summary" sheetId="18" r:id="rId2"/>
    <sheet name="dataout" sheetId="41" r:id="rId3"/>
    <sheet name="distlist" sheetId="19" state="hidden" r:id="rId4"/>
  </sheets>
  <definedNames>
    <definedName name="_Key1" hidden="1">#REF!</definedName>
    <definedName name="_Order1" hidden="1">255</definedName>
    <definedName name="_Sort" hidden="1">#REF!</definedName>
    <definedName name="dataout">dataout!$B$10:$N$46</definedName>
    <definedName name="distlist">distlist!$A$9:$A$55</definedName>
    <definedName name="lealookup">distlist!$A$9:$B$55</definedName>
    <definedName name="membership">#REF!</definedName>
    <definedName name="pivot">#REF!</definedName>
    <definedName name="_xlnm.Print_Area" localSheetId="0">listing!$B$1:$G$50</definedName>
    <definedName name="rates">#REF!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8" l="1"/>
  <c r="B11" i="18" l="1"/>
  <c r="B10" i="18"/>
  <c r="B9" i="18"/>
  <c r="C15" i="18" l="1"/>
  <c r="C16" i="18" l="1"/>
  <c r="C13" i="18"/>
  <c r="C14" i="18"/>
  <c r="C18" i="18" l="1"/>
  <c r="C9" i="18" l="1"/>
  <c r="C10" i="18" l="1"/>
  <c r="C11" i="18" l="1"/>
  <c r="C12" i="18" l="1"/>
  <c r="C20" i="18" l="1"/>
  <c r="C21" i="18" l="1"/>
  <c r="F26" i="40"/>
  <c r="G26" i="40" s="1"/>
  <c r="F17" i="40"/>
  <c r="G17" i="40" s="1"/>
  <c r="F9" i="40" l="1"/>
  <c r="G9" i="40" s="1"/>
  <c r="F16" i="40"/>
  <c r="G16" i="40" s="1"/>
  <c r="F12" i="40"/>
  <c r="G12" i="40" s="1"/>
  <c r="F10" i="40"/>
  <c r="G10" i="40" s="1"/>
  <c r="F8" i="40"/>
  <c r="G8" i="40" s="1"/>
  <c r="F18" i="40"/>
  <c r="G18" i="40" s="1"/>
  <c r="F14" i="40"/>
  <c r="G14" i="40" s="1"/>
  <c r="F15" i="40"/>
  <c r="G15" i="40" s="1"/>
  <c r="C22" i="18"/>
  <c r="F44" i="40" l="1"/>
  <c r="G44" i="40" s="1"/>
  <c r="F41" i="40"/>
  <c r="G41" i="40" s="1"/>
  <c r="F47" i="40"/>
  <c r="G47" i="40" s="1"/>
  <c r="F22" i="40"/>
  <c r="G22" i="40" s="1"/>
  <c r="F42" i="40"/>
  <c r="G42" i="40" s="1"/>
  <c r="F39" i="40"/>
  <c r="G39" i="40" s="1"/>
  <c r="F35" i="40"/>
  <c r="G35" i="40" s="1"/>
  <c r="F29" i="40"/>
  <c r="G29" i="40" s="1"/>
  <c r="F43" i="40"/>
  <c r="G43" i="40" s="1"/>
  <c r="F19" i="40"/>
  <c r="G19" i="40" s="1"/>
  <c r="F33" i="40"/>
  <c r="G33" i="40" s="1"/>
  <c r="F11" i="40"/>
  <c r="G11" i="40" s="1"/>
  <c r="F40" i="40"/>
  <c r="G40" i="40" s="1"/>
  <c r="F13" i="40"/>
  <c r="G13" i="40" s="1"/>
  <c r="F21" i="40" l="1"/>
  <c r="G21" i="40" s="1"/>
  <c r="F20" i="40"/>
  <c r="G20" i="40" s="1"/>
  <c r="F27" i="40"/>
  <c r="G27" i="40" s="1"/>
  <c r="F24" i="40"/>
  <c r="G24" i="40" s="1"/>
  <c r="F25" i="40"/>
  <c r="G25" i="40" s="1"/>
  <c r="F31" i="40"/>
  <c r="G31" i="40" s="1"/>
  <c r="F36" i="40"/>
  <c r="G36" i="40" s="1"/>
  <c r="F34" i="40"/>
  <c r="G34" i="40" s="1"/>
  <c r="F45" i="40"/>
  <c r="G45" i="40" s="1"/>
  <c r="F37" i="40"/>
  <c r="G37" i="40" s="1"/>
  <c r="F48" i="40"/>
  <c r="G48" i="40" s="1"/>
  <c r="F46" i="40"/>
  <c r="G46" i="40" s="1"/>
  <c r="F23" i="40" l="1"/>
  <c r="G23" i="40" s="1"/>
  <c r="F28" i="40"/>
  <c r="G28" i="40" s="1"/>
  <c r="F30" i="40"/>
  <c r="G30" i="40" s="1"/>
  <c r="F38" i="40"/>
  <c r="G38" i="40" s="1"/>
  <c r="F32" i="40"/>
  <c r="G32" i="40" s="1"/>
</calcChain>
</file>

<file path=xl/sharedStrings.xml><?xml version="1.0" encoding="utf-8"?>
<sst xmlns="http://schemas.openxmlformats.org/spreadsheetml/2006/main" count="411" uniqueCount="130">
  <si>
    <t>Total</t>
  </si>
  <si>
    <t>Massachusetts Department of Elementary and Secondary Education</t>
  </si>
  <si>
    <t>District</t>
  </si>
  <si>
    <t>Pupil Services</t>
  </si>
  <si>
    <t>Average Cost</t>
  </si>
  <si>
    <t>LEA</t>
  </si>
  <si>
    <t>Select a district</t>
  </si>
  <si>
    <t>Org4code</t>
  </si>
  <si>
    <t>DistName</t>
  </si>
  <si>
    <t>0049</t>
  </si>
  <si>
    <t>Cambridge</t>
  </si>
  <si>
    <t>0137</t>
  </si>
  <si>
    <t>0153</t>
  </si>
  <si>
    <t>Leominster</t>
  </si>
  <si>
    <t>0236</t>
  </si>
  <si>
    <t>Pittsfield</t>
  </si>
  <si>
    <t>0274</t>
  </si>
  <si>
    <t>Somerville</t>
  </si>
  <si>
    <t>0281</t>
  </si>
  <si>
    <t>Springfield</t>
  </si>
  <si>
    <t>0325</t>
  </si>
  <si>
    <t>Westfield</t>
  </si>
  <si>
    <t>0336</t>
  </si>
  <si>
    <t>Weymouth</t>
  </si>
  <si>
    <t>0406</t>
  </si>
  <si>
    <t>Northampton-Smith Vocational Agricultural</t>
  </si>
  <si>
    <t>0618</t>
  </si>
  <si>
    <t>Berkshire Hills</t>
  </si>
  <si>
    <t>0760</t>
  </si>
  <si>
    <t>Silver Lake</t>
  </si>
  <si>
    <t>0770</t>
  </si>
  <si>
    <t>Tantasqua</t>
  </si>
  <si>
    <t>0801</t>
  </si>
  <si>
    <t>Assabet Valley Regional Vocational Technical</t>
  </si>
  <si>
    <t>0805</t>
  </si>
  <si>
    <t>Blackstone Valley Regional Vocational Technical</t>
  </si>
  <si>
    <t>0806</t>
  </si>
  <si>
    <t>Blue Hills Regional Vocational Technical</t>
  </si>
  <si>
    <t>0810</t>
  </si>
  <si>
    <t>Bristol-Plymouth Regional Vocational Technical</t>
  </si>
  <si>
    <t>0815</t>
  </si>
  <si>
    <t>Cape Cod Regional Vocational Technical</t>
  </si>
  <si>
    <t>0817</t>
  </si>
  <si>
    <t>0818</t>
  </si>
  <si>
    <t>Franklin County Regional Vocational Technical</t>
  </si>
  <si>
    <t>0821</t>
  </si>
  <si>
    <t>Greater Fall River Regional Vocational Technical</t>
  </si>
  <si>
    <t>0823</t>
  </si>
  <si>
    <t>Greater Lawrence Regional Vocational Technical</t>
  </si>
  <si>
    <t>0825</t>
  </si>
  <si>
    <t>Greater New Bedford Regional Vocational Technical</t>
  </si>
  <si>
    <t>0828</t>
  </si>
  <si>
    <t>Greater Lowell Regional Vocational Technical</t>
  </si>
  <si>
    <t>0829</t>
  </si>
  <si>
    <t>South Middlesex Regional Vocational Technical</t>
  </si>
  <si>
    <t>0830</t>
  </si>
  <si>
    <t>Minuteman Regional Vocational Technical</t>
  </si>
  <si>
    <t>0832</t>
  </si>
  <si>
    <t>Montachusett Regional Vocational Technical</t>
  </si>
  <si>
    <t>0851</t>
  </si>
  <si>
    <t>Northern Berkshire Regional Vocational Technical</t>
  </si>
  <si>
    <t>0852</t>
  </si>
  <si>
    <t>Nashoba Valley Regional Vocational Technical</t>
  </si>
  <si>
    <t>0853</t>
  </si>
  <si>
    <t>Northeast Metropolitan Regional Vocational Technical</t>
  </si>
  <si>
    <t>0855</t>
  </si>
  <si>
    <t>Old Colony Regional Vocational Technical</t>
  </si>
  <si>
    <t>0860</t>
  </si>
  <si>
    <t>Pathfinder Regional Vocational Technical</t>
  </si>
  <si>
    <t>0871</t>
  </si>
  <si>
    <t>Shawsheen Valley Regional Vocational Technical</t>
  </si>
  <si>
    <t>0872</t>
  </si>
  <si>
    <t>Southeastern Regional Vocational Technical</t>
  </si>
  <si>
    <t>0873</t>
  </si>
  <si>
    <t>South Shore Regional Vocational Technical</t>
  </si>
  <si>
    <t>0876</t>
  </si>
  <si>
    <t>Southern Worcester County Regional Vocational Technical</t>
  </si>
  <si>
    <t>0878</t>
  </si>
  <si>
    <t>Tri County Regional Vocational Technical</t>
  </si>
  <si>
    <t>0879</t>
  </si>
  <si>
    <t>Upper Cape Cod Regional Vocational Technical</t>
  </si>
  <si>
    <t>0885</t>
  </si>
  <si>
    <t>Whittier Regional Vocational Technical</t>
  </si>
  <si>
    <t>0910</t>
  </si>
  <si>
    <t>Bristol County Agricultural</t>
  </si>
  <si>
    <t>0915</t>
  </si>
  <si>
    <t>Norfolk County Agricultural</t>
  </si>
  <si>
    <t>0176</t>
  </si>
  <si>
    <t>Medford</t>
  </si>
  <si>
    <t>rate</t>
  </si>
  <si>
    <t>Expenditures</t>
  </si>
  <si>
    <t>Total Expenditures</t>
  </si>
  <si>
    <t>Inflation-Adjusted Average Cost*</t>
  </si>
  <si>
    <t>Eligible Rate**</t>
  </si>
  <si>
    <t xml:space="preserve"> </t>
  </si>
  <si>
    <t>Change</t>
  </si>
  <si>
    <t>% Change</t>
  </si>
  <si>
    <t>Office of District and School Finance</t>
  </si>
  <si>
    <t>Instruction</t>
  </si>
  <si>
    <t>FTE</t>
  </si>
  <si>
    <t>Cap</t>
  </si>
  <si>
    <t>Inflation Adjusted</t>
  </si>
  <si>
    <t>Norfolk/ 
Bristol</t>
  </si>
  <si>
    <t>C74 Vocational Technical</t>
  </si>
  <si>
    <t>*</t>
  </si>
  <si>
    <t>**</t>
  </si>
  <si>
    <t>FTE Membership</t>
  </si>
  <si>
    <t>Admn and Fixed</t>
  </si>
  <si>
    <t>Instructional Services - Agricultural</t>
  </si>
  <si>
    <t>Agricultural Share of Administration and Fixed Charges</t>
  </si>
  <si>
    <t>Agricultural Share of Pupil Services</t>
  </si>
  <si>
    <t>Minuteman Regional Vocational Technical**</t>
  </si>
  <si>
    <t>Yes</t>
  </si>
  <si>
    <t>Holyoke</t>
  </si>
  <si>
    <t>Essex North Shore Agricultural and Technical (vocational rate)</t>
  </si>
  <si>
    <t>Essex North Shore Agricultural and Technical (agricultural rate)*</t>
  </si>
  <si>
    <t>Essex North Shore Agricultural Technical (vocational)</t>
  </si>
  <si>
    <t>Essex North Shore Agricultural Technical (agricultural)</t>
  </si>
  <si>
    <t>0817b</t>
  </si>
  <si>
    <t>FY25</t>
  </si>
  <si>
    <t>FY26 Non-Resident Vocational Tuition Rate Summary</t>
  </si>
  <si>
    <t>Inflation rate used in FY26 Chapter 70 calculations was 1.93%</t>
  </si>
  <si>
    <t>FY26 Non-Resident Vocational Tuition Rates</t>
  </si>
  <si>
    <t>FY26</t>
  </si>
  <si>
    <t>FY25-FY26</t>
  </si>
  <si>
    <t>FY26 Rate</t>
  </si>
  <si>
    <t>The lesser of the inflation-adjusted average cost or $21,693, which is 125% of the FY26 foundation budget vocational rate of $17,354 Norfolk and Bristol County Agricultural Schools have statutory authority to establish non-resident rates in excess of this amount in accordance with Chapter 6, Section 82 of the Acts of 1991.</t>
  </si>
  <si>
    <t>TBD</t>
  </si>
  <si>
    <t>* Essex North Shore Agricultural and Technical School (ESNAT) is authorized to charge an incremental capital fee to it's agricultural non-resident tuition rate in accordance with Chapter 463 of the Acts of 2004. The Department calculates this rate each year using updated information provided by the district. The rate for FY26 is $1,552 per student.</t>
  </si>
  <si>
    <t>**Minuteman is authorized to charge a capital fee in addition to their non-resident tuition rate in accordance with 603 CMR 4.03 (6)(b)(4). The Department calculates these rates each year using updated information provided by the district. The FY26 capital fee for Type A communities is $8,676 and the capital fee for Type B communities is $6,507.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</si>
</sst>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 numFmtId="168" formatCode="[$-409]mmmm\ d\,\ yyyy;@"/>
  </numFmts>
  <fonts count="33">
    <font>
      <sz val="11"/>
      <name val="Calibri"/>
      <family val="2"/>
      <scheme val="minor"/>
    </font>
    <font>
      <sz val="11"/>
      <color theme="1"/>
      <name val="Calibri"/>
      <family val="2"/>
      <scheme val="minor"/>
    </font>
    <font>
      <sz val="10"/>
      <name val="Arial"/>
      <family val="2"/>
    </font>
    <font>
      <sz val="12"/>
      <name val="SWISS"/>
    </font>
    <font>
      <b/>
      <sz val="12"/>
      <name val="Arial"/>
      <family val="2"/>
    </font>
    <font>
      <b/>
      <sz val="12"/>
      <name val="Arial"/>
      <family val="2"/>
    </font>
    <font>
      <sz val="8"/>
      <name val="Arial"/>
      <family val="2"/>
    </font>
    <font>
      <sz val="12"/>
      <color indexed="9"/>
      <name val="Arial"/>
      <family val="2"/>
    </font>
    <font>
      <sz val="11"/>
      <name val="Calibri"/>
      <family val="2"/>
      <scheme val="minor"/>
    </font>
    <font>
      <b/>
      <sz val="11"/>
      <name val="Calibri"/>
      <family val="2"/>
      <scheme val="minor"/>
    </font>
    <font>
      <sz val="11"/>
      <color theme="0"/>
      <name val="Calibri"/>
      <family val="2"/>
      <scheme val="minor"/>
    </font>
    <font>
      <b/>
      <sz val="14"/>
      <name val="Calibri"/>
      <family val="2"/>
      <scheme val="minor"/>
    </font>
    <font>
      <sz val="12"/>
      <name val="Calibri"/>
      <family val="2"/>
      <scheme val="minor"/>
    </font>
    <font>
      <sz val="11"/>
      <color indexed="8"/>
      <name val="Calibri"/>
      <family val="2"/>
    </font>
    <font>
      <sz val="10"/>
      <name val="Courier"/>
    </font>
    <font>
      <sz val="10"/>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s>
  <fills count="2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
    <xf numFmtId="0" fontId="0" fillId="0" borderId="0"/>
    <xf numFmtId="3" fontId="3" fillId="0" borderId="0"/>
    <xf numFmtId="44" fontId="2" fillId="0" borderId="0" applyFont="0" applyFill="0" applyBorder="0" applyAlignment="0" applyProtection="0"/>
    <xf numFmtId="0" fontId="8" fillId="0" borderId="0"/>
    <xf numFmtId="0" fontId="14"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 applyNumberFormat="0" applyAlignment="0" applyProtection="0"/>
    <xf numFmtId="0" fontId="19" fillId="23" borderId="3" applyNumberFormat="0" applyAlignment="0" applyProtection="0"/>
    <xf numFmtId="43" fontId="2" fillId="0" borderId="0" applyFont="0" applyFill="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9" borderId="2" applyNumberFormat="0" applyAlignment="0" applyProtection="0"/>
    <xf numFmtId="0" fontId="26" fillId="0" borderId="7" applyNumberFormat="0" applyFill="0" applyAlignment="0" applyProtection="0"/>
    <xf numFmtId="0" fontId="27" fillId="24" borderId="0" applyNumberFormat="0" applyBorder="0" applyAlignment="0" applyProtection="0"/>
    <xf numFmtId="0" fontId="32" fillId="0" borderId="0"/>
    <xf numFmtId="0" fontId="2" fillId="25" borderId="1" applyNumberFormat="0" applyFont="0" applyAlignment="0" applyProtection="0"/>
    <xf numFmtId="0" fontId="28" fillId="22" borderId="8" applyNumberFormat="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43" fontId="1" fillId="0" borderId="0" applyFont="0" applyFill="0" applyBorder="0" applyAlignment="0" applyProtection="0"/>
    <xf numFmtId="0" fontId="15" fillId="0" borderId="0"/>
    <xf numFmtId="44" fontId="14" fillId="0" borderId="0" applyFont="0" applyFill="0" applyBorder="0" applyAlignment="0" applyProtection="0"/>
    <xf numFmtId="0" fontId="18" fillId="22" borderId="10" applyNumberFormat="0" applyAlignment="0" applyProtection="0"/>
    <xf numFmtId="0" fontId="25" fillId="9" borderId="10" applyNumberFormat="0" applyAlignment="0" applyProtection="0"/>
    <xf numFmtId="0" fontId="2" fillId="25" borderId="11" applyNumberFormat="0" applyFont="0" applyAlignment="0" applyProtection="0"/>
    <xf numFmtId="0" fontId="28" fillId="22" borderId="12" applyNumberFormat="0" applyAlignment="0" applyProtection="0"/>
    <xf numFmtId="0" fontId="30" fillId="0" borderId="13" applyNumberFormat="0" applyFill="0" applyAlignment="0" applyProtection="0"/>
  </cellStyleXfs>
  <cellXfs count="34">
    <xf numFmtId="0" fontId="0" fillId="0" borderId="0" xfId="0"/>
    <xf numFmtId="3" fontId="0" fillId="0" borderId="0" xfId="0" applyNumberFormat="1"/>
    <xf numFmtId="17" fontId="0" fillId="0" borderId="0" xfId="0" applyNumberFormat="1" applyAlignment="1">
      <alignment horizontal="center"/>
    </xf>
    <xf numFmtId="17" fontId="0" fillId="0" borderId="0" xfId="0" applyNumberFormat="1"/>
    <xf numFmtId="1" fontId="0" fillId="0" borderId="0" xfId="0" applyNumberFormat="1" applyAlignment="1">
      <alignment horizontal="center"/>
    </xf>
    <xf numFmtId="1" fontId="7" fillId="0" borderId="0" xfId="0" applyNumberFormat="1" applyFont="1" applyAlignment="1">
      <alignment horizontal="center"/>
    </xf>
    <xf numFmtId="0" fontId="9" fillId="0" borderId="0" xfId="0" applyFont="1"/>
    <xf numFmtId="0" fontId="9" fillId="0" borderId="0" xfId="0" applyFont="1" applyAlignment="1">
      <alignment horizontal="center"/>
    </xf>
    <xf numFmtId="1" fontId="0" fillId="0" borderId="0" xfId="0" applyNumberFormat="1"/>
    <xf numFmtId="165" fontId="0" fillId="0" borderId="0" xfId="0" applyNumberFormat="1"/>
    <xf numFmtId="166" fontId="0" fillId="0" borderId="0" xfId="0" applyNumberFormat="1"/>
    <xf numFmtId="1" fontId="10" fillId="0" borderId="0" xfId="0" applyNumberFormat="1" applyFont="1"/>
    <xf numFmtId="17" fontId="12" fillId="0" borderId="0" xfId="0" applyNumberFormat="1" applyFont="1"/>
    <xf numFmtId="164" fontId="0" fillId="0" borderId="0" xfId="0" applyNumberFormat="1"/>
    <xf numFmtId="167" fontId="0" fillId="0" borderId="0" xfId="0" applyNumberFormat="1"/>
    <xf numFmtId="0" fontId="0" fillId="0" borderId="0" xfId="0" quotePrefix="1"/>
    <xf numFmtId="0" fontId="5" fillId="0" borderId="0" xfId="0" applyFont="1" applyAlignment="1">
      <alignment horizontal="center"/>
    </xf>
    <xf numFmtId="0" fontId="9" fillId="0" borderId="0" xfId="3" applyFont="1"/>
    <xf numFmtId="0" fontId="0" fillId="0" borderId="0" xfId="0" applyAlignment="1">
      <alignment horizontal="right" vertical="top"/>
    </xf>
    <xf numFmtId="165" fontId="0" fillId="0" borderId="0" xfId="0" quotePrefix="1" applyNumberFormat="1"/>
    <xf numFmtId="165" fontId="9" fillId="0" borderId="0" xfId="0" applyNumberFormat="1" applyFont="1"/>
    <xf numFmtId="17" fontId="0" fillId="3" borderId="0" xfId="0" applyNumberFormat="1" applyFill="1"/>
    <xf numFmtId="10" fontId="9" fillId="2" borderId="0" xfId="0" applyNumberFormat="1" applyFont="1" applyFill="1" applyAlignment="1">
      <alignment horizontal="center"/>
    </xf>
    <xf numFmtId="3" fontId="9" fillId="2" borderId="0" xfId="0" applyNumberFormat="1" applyFont="1" applyFill="1" applyAlignment="1">
      <alignment horizontal="center"/>
    </xf>
    <xf numFmtId="0" fontId="9" fillId="0" borderId="0" xfId="0" applyFont="1" applyAlignment="1">
      <alignment horizontal="center" wrapText="1"/>
    </xf>
    <xf numFmtId="165" fontId="0" fillId="0" borderId="0" xfId="0" applyNumberFormat="1" applyAlignment="1">
      <alignment horizontal="right"/>
    </xf>
    <xf numFmtId="168" fontId="0" fillId="0" borderId="0" xfId="0" applyNumberFormat="1" applyAlignment="1">
      <alignment horizontal="left"/>
    </xf>
    <xf numFmtId="0" fontId="0" fillId="0" borderId="0" xfId="0" applyAlignment="1">
      <alignment horizontal="left" indent="1"/>
    </xf>
    <xf numFmtId="0" fontId="0" fillId="0" borderId="0" xfId="0" applyAlignment="1">
      <alignment wrapText="1"/>
    </xf>
    <xf numFmtId="0" fontId="11" fillId="0" borderId="0" xfId="0" applyFont="1" applyAlignment="1">
      <alignment horizontal="center"/>
    </xf>
    <xf numFmtId="168" fontId="0" fillId="0" borderId="0" xfId="0" applyNumberFormat="1" applyAlignment="1">
      <alignment horizontal="left"/>
    </xf>
    <xf numFmtId="0" fontId="0" fillId="0" borderId="0" xfId="0"/>
    <xf numFmtId="0" fontId="4" fillId="0" borderId="0" xfId="0" applyFont="1" applyAlignment="1">
      <alignment horizontal="center"/>
    </xf>
    <xf numFmtId="0" fontId="9" fillId="0" borderId="0" xfId="0" applyFont="1" applyAlignment="1">
      <alignment horizontal="center"/>
    </xf>
  </cellXfs>
  <cellStyles count="58">
    <cellStyle name="20% - Accent1 2" xfId="5" xr:uid="{1B5F37CC-7392-401B-BDD2-92F14064202E}"/>
    <cellStyle name="20% - Accent2 2" xfId="6" xr:uid="{553186CA-0B31-44E6-BC99-B55BD7A8811B}"/>
    <cellStyle name="20% - Accent3 2" xfId="7" xr:uid="{C3737CB8-28FB-4E94-B74E-25EA9481894F}"/>
    <cellStyle name="20% - Accent4 2" xfId="8" xr:uid="{779F38CF-AEAF-4C60-B87D-AD452E81F944}"/>
    <cellStyle name="20% - Accent5 2" xfId="9" xr:uid="{1CC279AA-C773-40D6-A49E-4E0C3A3A9AA1}"/>
    <cellStyle name="20% - Accent6 2" xfId="10" xr:uid="{3A537459-5CE7-411C-B2E7-311BCEB88315}"/>
    <cellStyle name="40% - Accent1 2" xfId="11" xr:uid="{57A83886-2162-42A6-BABA-9F9345E5DBAA}"/>
    <cellStyle name="40% - Accent2 2" xfId="12" xr:uid="{004C2D63-5F5F-4632-BF74-6F50B1817319}"/>
    <cellStyle name="40% - Accent3 2" xfId="13" xr:uid="{DF997E6D-5D31-4412-8C13-9735CE4DA755}"/>
    <cellStyle name="40% - Accent4 2" xfId="14" xr:uid="{D0383B1D-CC4E-4E30-9722-DB2CEBEEF0C5}"/>
    <cellStyle name="40% - Accent5 2" xfId="15" xr:uid="{C4AC1D85-49ED-4BAF-B58E-5E97741ABAF6}"/>
    <cellStyle name="40% - Accent6 2" xfId="16" xr:uid="{4DC227F0-ADED-4DED-AA7A-9E7BC1C5957B}"/>
    <cellStyle name="60% - Accent1 2" xfId="17" xr:uid="{9D1BC935-D9C0-46EF-8A06-0B84B9AE775E}"/>
    <cellStyle name="60% - Accent2 2" xfId="18" xr:uid="{3AED10F3-D026-4FB3-B069-DDC1ECD0EDAC}"/>
    <cellStyle name="60% - Accent3 2" xfId="19" xr:uid="{E00772C7-29F9-4C16-80C1-7C769DC13E9C}"/>
    <cellStyle name="60% - Accent4 2" xfId="20" xr:uid="{4FAA55AE-5F47-4E04-8F1D-BEEC37BC6AA9}"/>
    <cellStyle name="60% - Accent5 2" xfId="21" xr:uid="{DF88067F-83E3-41B2-B389-26A0BCE7E383}"/>
    <cellStyle name="60% - Accent6 2" xfId="22" xr:uid="{8F50E3F7-D6E5-4B20-85FD-1B7D6BDEC396}"/>
    <cellStyle name="Accent1 2" xfId="23" xr:uid="{4D8EF9E0-527F-438C-83BC-3100EA1B11AA}"/>
    <cellStyle name="Accent2 2" xfId="24" xr:uid="{A66C3A1A-E131-41CF-A2C3-D07158280FE4}"/>
    <cellStyle name="Accent3 2" xfId="25" xr:uid="{9819234A-7DC5-4DE8-9C44-C495557B3631}"/>
    <cellStyle name="Accent4 2" xfId="26" xr:uid="{A99A1FA2-29B9-4DDE-A405-68EE1BA70A3B}"/>
    <cellStyle name="Accent5 2" xfId="27" xr:uid="{56AD7094-6E8E-4A46-9226-C9B66630322A}"/>
    <cellStyle name="Accent6 2" xfId="28" xr:uid="{4FD8E845-E9D0-400D-943A-D7CB0170E938}"/>
    <cellStyle name="Bad 2" xfId="29" xr:uid="{11A89846-49E2-4C81-8585-B8267B1209E5}"/>
    <cellStyle name="Calculation 2" xfId="30" xr:uid="{A761BF89-533D-4735-B72E-89B837260192}"/>
    <cellStyle name="Calculation 3" xfId="53" xr:uid="{91CE7C95-456F-4E19-A2FE-B3431D85C192}"/>
    <cellStyle name="Check Cell 2" xfId="31" xr:uid="{DE9A4DF4-0D98-48A8-AEE1-3E9DC115D3C8}"/>
    <cellStyle name="Comma 2" xfId="50" xr:uid="{B7E407D2-F75B-4CB0-AB84-19F170BBE93D}"/>
    <cellStyle name="Comma 3" xfId="32" xr:uid="{B5C988EE-B201-4BFC-829F-3830338076A7}"/>
    <cellStyle name="Currency 2" xfId="2" xr:uid="{00000000-0005-0000-0000-000002000000}"/>
    <cellStyle name="Currency 3" xfId="52" xr:uid="{EFCA7AAE-00AE-470D-93F0-724869EE9C2D}"/>
    <cellStyle name="Explanatory Text 2" xfId="33" xr:uid="{7F389A9C-4C95-45D2-B2C9-B4CE220E0B01}"/>
    <cellStyle name="Good 2" xfId="34" xr:uid="{9B792E84-DCBB-4CDF-9164-59D489A0C7A0}"/>
    <cellStyle name="Heading 1 2" xfId="35" xr:uid="{65FF2710-579A-4ED1-BC49-24730EF6A6B7}"/>
    <cellStyle name="Heading 2 2" xfId="36" xr:uid="{3EEEEE4B-FD4A-463A-9F0A-8C72085337A1}"/>
    <cellStyle name="Heading 3 2" xfId="37" xr:uid="{8876BAD4-C908-413B-86CE-D3D8031CB658}"/>
    <cellStyle name="Heading 4 2" xfId="38" xr:uid="{5AD3B5A0-D7F8-493A-A5D5-92555350802E}"/>
    <cellStyle name="Input 2" xfId="39" xr:uid="{FF2B61B1-F161-4B69-9ED1-F54BA7918A9F}"/>
    <cellStyle name="Input 3" xfId="54" xr:uid="{BE83CDD1-31DD-4F0F-AFBA-E22DE05B4DE3}"/>
    <cellStyle name="Linked Cell 2" xfId="40" xr:uid="{AB8BA06C-277D-41EF-BD49-ED715B754927}"/>
    <cellStyle name="Neutral 2" xfId="41" xr:uid="{0DD1E78F-49CE-45F1-B519-51BD4BF0B2C4}"/>
    <cellStyle name="Normal" xfId="0" builtinId="0" customBuiltin="1"/>
    <cellStyle name="Normal 2" xfId="3" xr:uid="{00000000-0005-0000-0000-000005000000}"/>
    <cellStyle name="Normal 2 2" xfId="42" xr:uid="{8694D17B-4AC0-4DB8-9A93-AB630E96D3F8}"/>
    <cellStyle name="Normal 3" xfId="49" xr:uid="{B178D04A-164D-4E38-B690-FFAF24464633}"/>
    <cellStyle name="Normal 4" xfId="1" xr:uid="{00000000-0005-0000-0000-000006000000}"/>
    <cellStyle name="Normal 4 2" xfId="51" xr:uid="{8962CE40-7BE9-4A9D-9E57-4D7D2D8DADDF}"/>
    <cellStyle name="Normal 5" xfId="4" xr:uid="{C54EEED6-E850-4A83-B381-70239F610188}"/>
    <cellStyle name="Note 2" xfId="43" xr:uid="{6BAC392B-C9BB-42E3-8F8D-B1A21BB89619}"/>
    <cellStyle name="Note 3" xfId="55" xr:uid="{0CAD6F85-BB5A-4CE2-A666-E62849BD20C9}"/>
    <cellStyle name="Output 2" xfId="44" xr:uid="{283983BF-2360-462D-8629-A2D0ECEED160}"/>
    <cellStyle name="Output 3" xfId="56" xr:uid="{2D6662DD-47B0-4792-918D-17EB256B4616}"/>
    <cellStyle name="Percent 2" xfId="45" xr:uid="{CD4EFE7A-8A25-484A-861A-459DCF33780F}"/>
    <cellStyle name="Title 2" xfId="46" xr:uid="{F0AC6788-1123-4026-9F98-A2DCB5BB977F}"/>
    <cellStyle name="Total 2" xfId="47" xr:uid="{D8AC2ED1-E443-4D21-98AD-AD964822718A}"/>
    <cellStyle name="Total 3" xfId="57" xr:uid="{A5076CCF-3B31-466A-AE6D-1E0B3E878DF6}"/>
    <cellStyle name="Warning Text 2" xfId="48" xr:uid="{DFC3E9F5-2FC8-478B-B0F3-E7B53EE39FE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2"/>
  <sheetViews>
    <sheetView showGridLines="0" tabSelected="1" zoomScaleNormal="100" workbookViewId="0">
      <pane ySplit="7" topLeftCell="A8" activePane="bottomLeft" state="frozen"/>
      <selection pane="bottomLeft"/>
    </sheetView>
  </sheetViews>
  <sheetFormatPr defaultRowHeight="15"/>
  <cols>
    <col min="1" max="1" width="3.5703125" customWidth="1"/>
    <col min="2" max="2" width="5.5703125" customWidth="1"/>
    <col min="3" max="3" width="57.5703125" customWidth="1"/>
    <col min="6" max="6" width="12.5703125" bestFit="1" customWidth="1"/>
    <col min="8" max="8" width="32.42578125" bestFit="1" customWidth="1"/>
  </cols>
  <sheetData>
    <row r="1" spans="2:11" ht="18.75">
      <c r="B1" s="29" t="s">
        <v>1</v>
      </c>
      <c r="C1" s="29"/>
      <c r="D1" s="29"/>
      <c r="E1" s="29"/>
      <c r="F1" s="29"/>
      <c r="G1" s="29"/>
    </row>
    <row r="2" spans="2:11" ht="18.75">
      <c r="B2" s="29" t="s">
        <v>97</v>
      </c>
      <c r="C2" s="29"/>
      <c r="D2" s="29"/>
      <c r="E2" s="29"/>
      <c r="F2" s="29"/>
      <c r="G2" s="29"/>
    </row>
    <row r="4" spans="2:11" ht="18.75">
      <c r="B4" s="29" t="s">
        <v>122</v>
      </c>
      <c r="C4" s="29"/>
      <c r="D4" s="29"/>
      <c r="E4" s="29"/>
      <c r="F4" s="29"/>
      <c r="G4" s="29"/>
    </row>
    <row r="6" spans="2:11">
      <c r="F6" s="7" t="s">
        <v>95</v>
      </c>
    </row>
    <row r="7" spans="2:11">
      <c r="B7" s="6" t="s">
        <v>5</v>
      </c>
      <c r="C7" s="6" t="s">
        <v>2</v>
      </c>
      <c r="D7" s="7" t="s">
        <v>119</v>
      </c>
      <c r="E7" s="7" t="s">
        <v>123</v>
      </c>
      <c r="F7" s="7" t="s">
        <v>124</v>
      </c>
      <c r="G7" s="7" t="s">
        <v>96</v>
      </c>
    </row>
    <row r="8" spans="2:11">
      <c r="B8" t="s">
        <v>9</v>
      </c>
      <c r="C8" t="s">
        <v>10</v>
      </c>
      <c r="D8" s="9">
        <v>12011.943369727278</v>
      </c>
      <c r="E8" s="25">
        <v>11265.476997187432</v>
      </c>
      <c r="F8" s="25">
        <f>IF(ISERROR(E8-D8),"-",E8-D8)</f>
        <v>-746.46637253984591</v>
      </c>
      <c r="G8" s="14">
        <f t="shared" ref="G8:G48" si="0">IFERROR(F8/D8,0%)</f>
        <v>-6.2143680632153517E-2</v>
      </c>
      <c r="H8" s="9"/>
      <c r="K8" s="9"/>
    </row>
    <row r="9" spans="2:11">
      <c r="B9" t="s">
        <v>11</v>
      </c>
      <c r="C9" t="s">
        <v>113</v>
      </c>
      <c r="D9" s="25">
        <v>16395.316267098584</v>
      </c>
      <c r="E9" s="25" t="s">
        <v>127</v>
      </c>
      <c r="F9" s="25" t="str">
        <f>IF(ISERROR(E9-D9),"-",E9-D9)</f>
        <v>-</v>
      </c>
      <c r="G9" s="14">
        <f t="shared" ref="G9" si="1">IFERROR(F9/D9,0%)</f>
        <v>0</v>
      </c>
      <c r="H9" s="9"/>
      <c r="K9" s="9"/>
    </row>
    <row r="10" spans="2:11">
      <c r="B10" t="s">
        <v>12</v>
      </c>
      <c r="C10" t="s">
        <v>13</v>
      </c>
      <c r="D10" s="9">
        <v>11302.492944557855</v>
      </c>
      <c r="E10" s="25">
        <v>10201.790301940371</v>
      </c>
      <c r="F10" s="25">
        <f t="shared" ref="F10:F48" si="2">IF(ISERROR(E10-D10),"-",E10-D10)</f>
        <v>-1100.7026426174834</v>
      </c>
      <c r="G10" s="14">
        <f t="shared" si="0"/>
        <v>-9.7385828773949495E-2</v>
      </c>
      <c r="H10" s="9"/>
      <c r="K10" s="9"/>
    </row>
    <row r="11" spans="2:11">
      <c r="B11" t="s">
        <v>87</v>
      </c>
      <c r="C11" t="s">
        <v>88</v>
      </c>
      <c r="D11" s="9">
        <v>11015.362914524703</v>
      </c>
      <c r="E11" s="25" t="s">
        <v>127</v>
      </c>
      <c r="F11" s="25" t="str">
        <f t="shared" si="2"/>
        <v>-</v>
      </c>
      <c r="G11" s="14">
        <f t="shared" si="0"/>
        <v>0</v>
      </c>
      <c r="H11" s="9"/>
      <c r="K11" s="9"/>
    </row>
    <row r="12" spans="2:11">
      <c r="B12" t="s">
        <v>14</v>
      </c>
      <c r="C12" t="s">
        <v>15</v>
      </c>
      <c r="D12" s="9">
        <v>18399.672427722486</v>
      </c>
      <c r="E12" s="25">
        <v>19309.357303513159</v>
      </c>
      <c r="F12" s="25">
        <f t="shared" si="2"/>
        <v>909.68487579067369</v>
      </c>
      <c r="G12" s="14">
        <f t="shared" si="0"/>
        <v>4.9440275600780063E-2</v>
      </c>
      <c r="H12" s="9"/>
      <c r="K12" s="9"/>
    </row>
    <row r="13" spans="2:11">
      <c r="B13" t="s">
        <v>16</v>
      </c>
      <c r="C13" t="s">
        <v>17</v>
      </c>
      <c r="D13" s="9">
        <v>14291.662190170535</v>
      </c>
      <c r="E13" s="25">
        <v>13506.758358643983</v>
      </c>
      <c r="F13" s="25">
        <f t="shared" si="2"/>
        <v>-784.90383152655158</v>
      </c>
      <c r="G13" s="14">
        <f t="shared" si="0"/>
        <v>-5.4920401915628102E-2</v>
      </c>
      <c r="H13" s="9"/>
      <c r="K13" s="9"/>
    </row>
    <row r="14" spans="2:11">
      <c r="B14" t="s">
        <v>18</v>
      </c>
      <c r="C14" t="s">
        <v>19</v>
      </c>
      <c r="D14" s="9">
        <v>14955.195803897541</v>
      </c>
      <c r="E14" s="25">
        <v>16464.559472329518</v>
      </c>
      <c r="F14" s="25">
        <f t="shared" si="2"/>
        <v>1509.3636684319772</v>
      </c>
      <c r="G14" s="14">
        <f t="shared" si="0"/>
        <v>0.10092570423174367</v>
      </c>
      <c r="H14" s="9"/>
      <c r="K14" s="9"/>
    </row>
    <row r="15" spans="2:11">
      <c r="B15" t="s">
        <v>20</v>
      </c>
      <c r="C15" t="s">
        <v>21</v>
      </c>
      <c r="D15" s="9">
        <v>21075</v>
      </c>
      <c r="E15" s="25" t="s">
        <v>127</v>
      </c>
      <c r="F15" s="25" t="str">
        <f t="shared" si="2"/>
        <v>-</v>
      </c>
      <c r="G15" s="14">
        <f t="shared" si="0"/>
        <v>0</v>
      </c>
      <c r="H15" s="9"/>
      <c r="K15" s="9"/>
    </row>
    <row r="16" spans="2:11">
      <c r="B16" t="s">
        <v>24</v>
      </c>
      <c r="C16" t="s">
        <v>25</v>
      </c>
      <c r="D16" s="9">
        <v>20846.915701553513</v>
      </c>
      <c r="E16" s="25">
        <v>21693</v>
      </c>
      <c r="F16" s="25">
        <f t="shared" si="2"/>
        <v>846.08429844648708</v>
      </c>
      <c r="G16" s="14">
        <f t="shared" si="0"/>
        <v>4.0585586403241267E-2</v>
      </c>
      <c r="H16" s="9"/>
      <c r="K16" s="9"/>
    </row>
    <row r="17" spans="2:11">
      <c r="B17" t="s">
        <v>26</v>
      </c>
      <c r="C17" t="s">
        <v>27</v>
      </c>
      <c r="D17" s="9">
        <v>19005.411209777641</v>
      </c>
      <c r="E17" s="25">
        <v>15187.992322821827</v>
      </c>
      <c r="F17" s="25">
        <f t="shared" si="2"/>
        <v>-3817.4188869558147</v>
      </c>
      <c r="G17" s="14">
        <f t="shared" si="0"/>
        <v>-0.20085957861263648</v>
      </c>
      <c r="H17" s="9"/>
      <c r="K17" s="9"/>
    </row>
    <row r="18" spans="2:11">
      <c r="B18" t="s">
        <v>28</v>
      </c>
      <c r="C18" t="s">
        <v>29</v>
      </c>
      <c r="D18" s="25">
        <v>11136.036063556819</v>
      </c>
      <c r="E18" s="25" t="s">
        <v>127</v>
      </c>
      <c r="F18" s="25" t="str">
        <f t="shared" si="2"/>
        <v>-</v>
      </c>
      <c r="G18" s="14">
        <f t="shared" si="0"/>
        <v>0</v>
      </c>
      <c r="H18" s="9"/>
      <c r="K18" s="9"/>
    </row>
    <row r="19" spans="2:11">
      <c r="B19" t="s">
        <v>30</v>
      </c>
      <c r="C19" t="s">
        <v>31</v>
      </c>
      <c r="D19" s="9">
        <v>13813.390903399219</v>
      </c>
      <c r="E19" s="25">
        <v>13635.555778386486</v>
      </c>
      <c r="F19" s="25">
        <f t="shared" si="2"/>
        <v>-177.83512501273253</v>
      </c>
      <c r="G19" s="14">
        <f t="shared" si="0"/>
        <v>-1.2874110799902912E-2</v>
      </c>
      <c r="H19" s="9"/>
      <c r="K19" s="9"/>
    </row>
    <row r="20" spans="2:11">
      <c r="B20" t="s">
        <v>32</v>
      </c>
      <c r="C20" t="s">
        <v>33</v>
      </c>
      <c r="D20" s="9">
        <v>17157.793139271093</v>
      </c>
      <c r="E20" s="25">
        <v>20624.269648247766</v>
      </c>
      <c r="F20" s="25">
        <f t="shared" si="2"/>
        <v>3466.4765089766734</v>
      </c>
      <c r="G20" s="14">
        <f t="shared" si="0"/>
        <v>0.20203510328158311</v>
      </c>
      <c r="H20" s="9"/>
      <c r="K20" s="9"/>
    </row>
    <row r="21" spans="2:11">
      <c r="B21" t="s">
        <v>34</v>
      </c>
      <c r="C21" t="s">
        <v>35</v>
      </c>
      <c r="D21" s="9">
        <v>19120.128987182325</v>
      </c>
      <c r="E21" s="25">
        <v>20218.120952749516</v>
      </c>
      <c r="F21" s="25">
        <f t="shared" si="2"/>
        <v>1097.9919655671911</v>
      </c>
      <c r="G21" s="14">
        <f t="shared" si="0"/>
        <v>5.742597062515941E-2</v>
      </c>
      <c r="H21" s="9"/>
      <c r="K21" s="9"/>
    </row>
    <row r="22" spans="2:11">
      <c r="B22" t="s">
        <v>36</v>
      </c>
      <c r="C22" t="s">
        <v>37</v>
      </c>
      <c r="D22" s="9">
        <v>21075</v>
      </c>
      <c r="E22" s="25">
        <v>21667.636263506869</v>
      </c>
      <c r="F22" s="25">
        <f t="shared" si="2"/>
        <v>592.636263506869</v>
      </c>
      <c r="G22" s="14">
        <f t="shared" si="0"/>
        <v>2.8120344650385244E-2</v>
      </c>
      <c r="H22" s="9"/>
      <c r="K22" s="9"/>
    </row>
    <row r="23" spans="2:11">
      <c r="B23" t="s">
        <v>38</v>
      </c>
      <c r="C23" t="s">
        <v>39</v>
      </c>
      <c r="D23" s="9">
        <v>16084.249014909643</v>
      </c>
      <c r="E23" s="25">
        <v>16444.609684653955</v>
      </c>
      <c r="F23" s="25">
        <f t="shared" si="2"/>
        <v>360.36066974431196</v>
      </c>
      <c r="G23" s="14">
        <f t="shared" si="0"/>
        <v>2.2404569178844959E-2</v>
      </c>
      <c r="H23" s="9"/>
      <c r="K23" s="9"/>
    </row>
    <row r="24" spans="2:11">
      <c r="B24" t="s">
        <v>40</v>
      </c>
      <c r="C24" t="s">
        <v>41</v>
      </c>
      <c r="D24" s="9">
        <v>20748.674136217694</v>
      </c>
      <c r="E24" s="25">
        <v>21693</v>
      </c>
      <c r="F24" s="25">
        <f t="shared" si="2"/>
        <v>944.32586378230553</v>
      </c>
      <c r="G24" s="14">
        <f t="shared" si="0"/>
        <v>4.5512588302398779E-2</v>
      </c>
      <c r="H24" s="9"/>
      <c r="K24" s="9"/>
    </row>
    <row r="25" spans="2:11">
      <c r="B25" t="s">
        <v>42</v>
      </c>
      <c r="C25" t="s">
        <v>114</v>
      </c>
      <c r="D25" s="9">
        <v>16776.712092831287</v>
      </c>
      <c r="E25" s="25">
        <v>17311.448250100475</v>
      </c>
      <c r="F25" s="25">
        <f t="shared" si="2"/>
        <v>534.73615726918797</v>
      </c>
      <c r="G25" s="14">
        <f t="shared" ref="G25" si="3">IFERROR(F25/D25,0%)</f>
        <v>3.1873716036271579E-2</v>
      </c>
      <c r="H25" s="9"/>
      <c r="K25" s="9"/>
    </row>
    <row r="26" spans="2:11">
      <c r="B26" t="s">
        <v>42</v>
      </c>
      <c r="C26" t="s">
        <v>115</v>
      </c>
      <c r="D26" s="9">
        <v>19152.535784657768</v>
      </c>
      <c r="E26" s="25">
        <v>19647.331594775398</v>
      </c>
      <c r="F26" s="25">
        <f t="shared" si="2"/>
        <v>494.79581011763003</v>
      </c>
      <c r="G26" s="14">
        <f t="shared" ref="G26" si="4">IFERROR(F26/D26,0%)</f>
        <v>2.5834480388439666E-2</v>
      </c>
      <c r="H26" s="9"/>
      <c r="K26" s="9"/>
    </row>
    <row r="27" spans="2:11">
      <c r="B27" t="s">
        <v>43</v>
      </c>
      <c r="C27" t="s">
        <v>44</v>
      </c>
      <c r="D27" s="9">
        <v>21075</v>
      </c>
      <c r="E27" s="25">
        <v>21009.858573565489</v>
      </c>
      <c r="F27" s="25">
        <f t="shared" si="2"/>
        <v>-65.141426434511231</v>
      </c>
      <c r="G27" s="14">
        <f t="shared" si="0"/>
        <v>-3.0909336386482199E-3</v>
      </c>
      <c r="H27" s="9"/>
      <c r="K27" s="9"/>
    </row>
    <row r="28" spans="2:11">
      <c r="B28" t="s">
        <v>45</v>
      </c>
      <c r="C28" t="s">
        <v>46</v>
      </c>
      <c r="D28" s="9">
        <v>20115.519093668725</v>
      </c>
      <c r="E28" s="25">
        <v>20435.490276584049</v>
      </c>
      <c r="F28" s="25">
        <f t="shared" si="2"/>
        <v>319.97118291532388</v>
      </c>
      <c r="G28" s="14">
        <f t="shared" si="0"/>
        <v>1.5906682866366272E-2</v>
      </c>
      <c r="H28" s="9"/>
      <c r="K28" s="9"/>
    </row>
    <row r="29" spans="2:11">
      <c r="B29" t="s">
        <v>47</v>
      </c>
      <c r="C29" t="s">
        <v>48</v>
      </c>
      <c r="D29" s="9">
        <v>21075</v>
      </c>
      <c r="E29" s="25">
        <v>21693</v>
      </c>
      <c r="F29" s="25">
        <f t="shared" si="2"/>
        <v>618</v>
      </c>
      <c r="G29" s="14">
        <f t="shared" si="0"/>
        <v>2.9323843416370107E-2</v>
      </c>
      <c r="H29" s="9"/>
      <c r="K29" s="9"/>
    </row>
    <row r="30" spans="2:11">
      <c r="B30" t="s">
        <v>49</v>
      </c>
      <c r="C30" t="s">
        <v>50</v>
      </c>
      <c r="D30" s="9">
        <v>21075</v>
      </c>
      <c r="E30" s="25">
        <v>21693</v>
      </c>
      <c r="F30" s="25">
        <f t="shared" si="2"/>
        <v>618</v>
      </c>
      <c r="G30" s="14">
        <f t="shared" si="0"/>
        <v>2.9323843416370107E-2</v>
      </c>
      <c r="H30" s="9"/>
      <c r="K30" s="9"/>
    </row>
    <row r="31" spans="2:11">
      <c r="B31" t="s">
        <v>51</v>
      </c>
      <c r="C31" t="s">
        <v>52</v>
      </c>
      <c r="D31" s="9">
        <v>20111.627426029092</v>
      </c>
      <c r="E31" s="25">
        <v>21456.927928373145</v>
      </c>
      <c r="F31" s="25">
        <f t="shared" si="2"/>
        <v>1345.3005023440528</v>
      </c>
      <c r="G31" s="14">
        <f t="shared" si="0"/>
        <v>6.6891677826276905E-2</v>
      </c>
      <c r="H31" s="9"/>
      <c r="K31" s="9"/>
    </row>
    <row r="32" spans="2:11">
      <c r="B32" t="s">
        <v>53</v>
      </c>
      <c r="C32" t="s">
        <v>54</v>
      </c>
      <c r="D32" s="9">
        <v>21075</v>
      </c>
      <c r="E32" s="25">
        <v>21693</v>
      </c>
      <c r="F32" s="25">
        <f t="shared" si="2"/>
        <v>618</v>
      </c>
      <c r="G32" s="14">
        <f t="shared" si="0"/>
        <v>2.9323843416370107E-2</v>
      </c>
      <c r="H32" s="9"/>
      <c r="K32" s="9"/>
    </row>
    <row r="33" spans="2:11">
      <c r="B33" t="s">
        <v>55</v>
      </c>
      <c r="C33" t="s">
        <v>111</v>
      </c>
      <c r="D33" s="9">
        <v>21075</v>
      </c>
      <c r="E33" s="25">
        <v>21693</v>
      </c>
      <c r="F33" s="25">
        <f t="shared" si="2"/>
        <v>618</v>
      </c>
      <c r="G33" s="14">
        <f t="shared" si="0"/>
        <v>2.9323843416370107E-2</v>
      </c>
      <c r="H33" s="9"/>
      <c r="K33" s="9"/>
    </row>
    <row r="34" spans="2:11">
      <c r="B34" t="s">
        <v>57</v>
      </c>
      <c r="C34" t="s">
        <v>58</v>
      </c>
      <c r="D34" s="9">
        <v>19011.155172660052</v>
      </c>
      <c r="E34" s="25">
        <v>20072.754747886</v>
      </c>
      <c r="F34" s="25">
        <f t="shared" si="2"/>
        <v>1061.5995752259478</v>
      </c>
      <c r="G34" s="14">
        <f t="shared" si="0"/>
        <v>5.5840876873838492E-2</v>
      </c>
      <c r="H34" s="9"/>
      <c r="K34" s="9"/>
    </row>
    <row r="35" spans="2:11">
      <c r="B35" t="s">
        <v>59</v>
      </c>
      <c r="C35" t="s">
        <v>60</v>
      </c>
      <c r="D35" s="9">
        <v>18853.887765856518</v>
      </c>
      <c r="E35" s="25">
        <v>20502.294679461527</v>
      </c>
      <c r="F35" s="25">
        <f t="shared" si="2"/>
        <v>1648.4069136050093</v>
      </c>
      <c r="G35" s="14">
        <f t="shared" si="0"/>
        <v>8.7430610284537427E-2</v>
      </c>
      <c r="H35" s="9"/>
      <c r="K35" s="9"/>
    </row>
    <row r="36" spans="2:11">
      <c r="B36" t="s">
        <v>61</v>
      </c>
      <c r="C36" t="s">
        <v>62</v>
      </c>
      <c r="D36" s="9">
        <v>18423.758382725966</v>
      </c>
      <c r="E36" s="25">
        <v>18953.763664845545</v>
      </c>
      <c r="F36" s="25">
        <f t="shared" si="2"/>
        <v>530.00528211957862</v>
      </c>
      <c r="G36" s="14">
        <f t="shared" si="0"/>
        <v>2.8767489841622609E-2</v>
      </c>
      <c r="H36" s="9"/>
      <c r="K36" s="9"/>
    </row>
    <row r="37" spans="2:11">
      <c r="B37" t="s">
        <v>63</v>
      </c>
      <c r="C37" t="s">
        <v>64</v>
      </c>
      <c r="D37" s="9">
        <v>21075</v>
      </c>
      <c r="E37" s="25">
        <v>21693</v>
      </c>
      <c r="F37" s="25">
        <f t="shared" si="2"/>
        <v>618</v>
      </c>
      <c r="G37" s="14">
        <f t="shared" si="0"/>
        <v>2.9323843416370107E-2</v>
      </c>
      <c r="H37" s="9"/>
      <c r="K37" s="9"/>
    </row>
    <row r="38" spans="2:11">
      <c r="B38" t="s">
        <v>65</v>
      </c>
      <c r="C38" t="s">
        <v>66</v>
      </c>
      <c r="D38" s="9">
        <v>20328.877150116008</v>
      </c>
      <c r="E38" s="25">
        <v>21058.482837873613</v>
      </c>
      <c r="F38" s="25">
        <f t="shared" si="2"/>
        <v>729.60568775760476</v>
      </c>
      <c r="G38" s="14">
        <f t="shared" si="0"/>
        <v>3.5890112492191491E-2</v>
      </c>
      <c r="H38" s="9"/>
      <c r="K38" s="9"/>
    </row>
    <row r="39" spans="2:11">
      <c r="B39" t="s">
        <v>67</v>
      </c>
      <c r="C39" t="s">
        <v>68</v>
      </c>
      <c r="D39" s="9">
        <v>19870.352581460858</v>
      </c>
      <c r="E39" s="25">
        <v>20985.961878464299</v>
      </c>
      <c r="F39" s="25">
        <f t="shared" si="2"/>
        <v>1115.6092970034406</v>
      </c>
      <c r="G39" s="14">
        <f t="shared" si="0"/>
        <v>5.6144413765677706E-2</v>
      </c>
      <c r="H39" s="9"/>
      <c r="K39" s="9"/>
    </row>
    <row r="40" spans="2:11">
      <c r="B40" t="s">
        <v>69</v>
      </c>
      <c r="C40" t="s">
        <v>70</v>
      </c>
      <c r="D40" s="9">
        <v>17326.123672701731</v>
      </c>
      <c r="E40" s="25">
        <v>21693</v>
      </c>
      <c r="F40" s="25">
        <f t="shared" si="2"/>
        <v>4366.8763272982687</v>
      </c>
      <c r="G40" s="14">
        <f t="shared" si="0"/>
        <v>0.25204000674302729</v>
      </c>
      <c r="H40" s="9"/>
      <c r="K40" s="9"/>
    </row>
    <row r="41" spans="2:11">
      <c r="B41" t="s">
        <v>71</v>
      </c>
      <c r="C41" t="s">
        <v>72</v>
      </c>
      <c r="D41" s="9">
        <v>16290.000407089859</v>
      </c>
      <c r="E41" s="25">
        <v>17230.740249890994</v>
      </c>
      <c r="F41" s="25">
        <f t="shared" si="2"/>
        <v>940.73984280113473</v>
      </c>
      <c r="G41" s="14">
        <f t="shared" si="0"/>
        <v>5.7749528501650542E-2</v>
      </c>
      <c r="H41" s="9"/>
      <c r="K41" s="9"/>
    </row>
    <row r="42" spans="2:11">
      <c r="B42" t="s">
        <v>73</v>
      </c>
      <c r="C42" t="s">
        <v>74</v>
      </c>
      <c r="D42" s="9">
        <v>19557.100730924096</v>
      </c>
      <c r="E42" s="25">
        <v>20867.541639612449</v>
      </c>
      <c r="F42" s="25">
        <f t="shared" si="2"/>
        <v>1310.4409086883534</v>
      </c>
      <c r="G42" s="14">
        <f t="shared" si="0"/>
        <v>6.7005888383867493E-2</v>
      </c>
      <c r="H42" s="9"/>
      <c r="K42" s="9"/>
    </row>
    <row r="43" spans="2:11">
      <c r="B43" t="s">
        <v>75</v>
      </c>
      <c r="C43" t="s">
        <v>76</v>
      </c>
      <c r="D43" s="9">
        <v>18018.309472476027</v>
      </c>
      <c r="E43" s="25">
        <v>19476.044397522772</v>
      </c>
      <c r="F43" s="25">
        <f t="shared" si="2"/>
        <v>1457.734925046745</v>
      </c>
      <c r="G43" s="14">
        <f t="shared" si="0"/>
        <v>8.0902979675952197E-2</v>
      </c>
      <c r="H43" s="9"/>
      <c r="K43" s="9"/>
    </row>
    <row r="44" spans="2:11">
      <c r="B44" t="s">
        <v>77</v>
      </c>
      <c r="C44" t="s">
        <v>78</v>
      </c>
      <c r="D44" s="9">
        <v>18878.466010017695</v>
      </c>
      <c r="E44" s="25">
        <v>18968.514552878209</v>
      </c>
      <c r="F44" s="25">
        <f t="shared" si="2"/>
        <v>90.048542860513408</v>
      </c>
      <c r="G44" s="14">
        <f t="shared" si="0"/>
        <v>4.7699078311092607E-3</v>
      </c>
      <c r="H44" s="9"/>
      <c r="K44" s="9"/>
    </row>
    <row r="45" spans="2:11">
      <c r="B45" t="s">
        <v>79</v>
      </c>
      <c r="C45" t="s">
        <v>80</v>
      </c>
      <c r="D45" s="9">
        <v>19429.556305474525</v>
      </c>
      <c r="E45" s="25">
        <v>18196.626761248583</v>
      </c>
      <c r="F45" s="25">
        <f t="shared" si="2"/>
        <v>-1232.9295442259427</v>
      </c>
      <c r="G45" s="14">
        <f t="shared" si="0"/>
        <v>-6.3456392150270005E-2</v>
      </c>
      <c r="H45" s="9"/>
      <c r="K45" s="9"/>
    </row>
    <row r="46" spans="2:11">
      <c r="B46" t="s">
        <v>81</v>
      </c>
      <c r="C46" t="s">
        <v>82</v>
      </c>
      <c r="D46" s="9">
        <v>18885.488160203582</v>
      </c>
      <c r="E46" s="25">
        <v>20902.359248364672</v>
      </c>
      <c r="F46" s="25">
        <f t="shared" si="2"/>
        <v>2016.8710881610896</v>
      </c>
      <c r="G46" s="14">
        <f t="shared" si="0"/>
        <v>0.10679475537260076</v>
      </c>
      <c r="H46" s="9"/>
      <c r="K46" s="9"/>
    </row>
    <row r="47" spans="2:11" ht="14.45" customHeight="1">
      <c r="B47" t="s">
        <v>83</v>
      </c>
      <c r="C47" t="s">
        <v>84</v>
      </c>
      <c r="D47" s="9">
        <v>22480</v>
      </c>
      <c r="E47" s="25">
        <v>23154.85</v>
      </c>
      <c r="F47" s="25">
        <f t="shared" si="2"/>
        <v>674.84999999999854</v>
      </c>
      <c r="G47" s="14">
        <f t="shared" si="0"/>
        <v>3.0020017793594242E-2</v>
      </c>
      <c r="H47" s="9"/>
      <c r="K47" s="9"/>
    </row>
    <row r="48" spans="2:11">
      <c r="B48" t="s">
        <v>85</v>
      </c>
      <c r="C48" t="s">
        <v>86</v>
      </c>
      <c r="D48" s="9">
        <v>27905</v>
      </c>
      <c r="E48" s="25">
        <v>27540</v>
      </c>
      <c r="F48" s="25">
        <f t="shared" si="2"/>
        <v>-365</v>
      </c>
      <c r="G48" s="14">
        <f t="shared" si="0"/>
        <v>-1.308009317326644E-2</v>
      </c>
    </row>
    <row r="49" spans="2:7">
      <c r="D49" s="9"/>
      <c r="E49" s="9"/>
    </row>
    <row r="50" spans="2:7">
      <c r="B50" s="30">
        <v>45756</v>
      </c>
      <c r="C50" s="31"/>
      <c r="D50" s="9"/>
      <c r="E50" s="9"/>
    </row>
    <row r="51" spans="2:7" ht="44.45" customHeight="1">
      <c r="B51" s="28" t="s">
        <v>128</v>
      </c>
      <c r="C51" s="28"/>
      <c r="D51" s="28"/>
      <c r="E51" s="28"/>
      <c r="F51" s="28"/>
      <c r="G51" s="28"/>
    </row>
    <row r="52" spans="2:7" ht="43.5" customHeight="1">
      <c r="B52" s="28" t="s">
        <v>129</v>
      </c>
      <c r="C52" s="28"/>
      <c r="D52" s="28"/>
      <c r="E52" s="28"/>
      <c r="F52" s="28"/>
      <c r="G52" s="28"/>
    </row>
  </sheetData>
  <mergeCells count="6">
    <mergeCell ref="B52:G52"/>
    <mergeCell ref="B1:G1"/>
    <mergeCell ref="B2:G2"/>
    <mergeCell ref="B4:G4"/>
    <mergeCell ref="B50:C50"/>
    <mergeCell ref="B51:G51"/>
  </mergeCells>
  <pageMargins left="0.7" right="0.7" top="0.75" bottom="0.75" header="0.3" footer="0.3"/>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H27"/>
  <sheetViews>
    <sheetView showGridLines="0" zoomScaleNormal="100" workbookViewId="0">
      <selection sqref="A1:E1"/>
    </sheetView>
  </sheetViews>
  <sheetFormatPr defaultColWidth="8.5703125" defaultRowHeight="15"/>
  <cols>
    <col min="1" max="1" width="5.5703125" customWidth="1"/>
    <col min="2" max="2" width="49" customWidth="1"/>
    <col min="3" max="3" width="12.42578125" customWidth="1"/>
    <col min="4" max="4" width="12" customWidth="1"/>
    <col min="6" max="6" width="11.140625" hidden="1" customWidth="1"/>
    <col min="7" max="7" width="12.7109375" bestFit="1" customWidth="1"/>
  </cols>
  <sheetData>
    <row r="1" spans="1:8" ht="18.75">
      <c r="A1" s="29" t="s">
        <v>1</v>
      </c>
      <c r="B1" s="29"/>
      <c r="C1" s="29"/>
      <c r="D1" s="29"/>
      <c r="E1" s="29"/>
    </row>
    <row r="2" spans="1:8" ht="18.75">
      <c r="A2" s="29" t="s">
        <v>97</v>
      </c>
      <c r="B2" s="29"/>
      <c r="C2" s="29"/>
      <c r="D2" s="29"/>
      <c r="E2" s="29"/>
    </row>
    <row r="4" spans="1:8" ht="15.75">
      <c r="A4" s="32" t="s">
        <v>120</v>
      </c>
      <c r="B4" s="32"/>
      <c r="C4" s="32"/>
      <c r="D4" s="32"/>
      <c r="E4" s="32"/>
    </row>
    <row r="5" spans="1:8" ht="15.75">
      <c r="A5" s="5"/>
      <c r="B5" s="16"/>
      <c r="C5" s="16"/>
      <c r="D5" s="16"/>
      <c r="F5" s="3"/>
      <c r="G5" s="3"/>
      <c r="H5" s="3"/>
    </row>
    <row r="6" spans="1:8">
      <c r="A6" s="4"/>
      <c r="B6" s="21" t="s">
        <v>17</v>
      </c>
      <c r="D6" s="2"/>
      <c r="E6" s="2"/>
      <c r="F6" s="8" t="str">
        <f>VLOOKUP(B6,lealookup,2,FALSE)</f>
        <v>0274</v>
      </c>
      <c r="G6" s="3"/>
      <c r="H6" s="3"/>
    </row>
    <row r="7" spans="1:8" ht="15.75">
      <c r="A7" s="4"/>
      <c r="B7" s="12"/>
      <c r="D7" s="2"/>
      <c r="E7" s="2"/>
      <c r="F7" s="11"/>
      <c r="G7" s="3"/>
      <c r="H7" s="3"/>
    </row>
    <row r="8" spans="1:8">
      <c r="B8" s="6" t="s">
        <v>90</v>
      </c>
      <c r="C8" s="9"/>
      <c r="D8" s="9"/>
    </row>
    <row r="9" spans="1:8">
      <c r="B9" t="str">
        <f>IF($F$6="0817b", "Agricultural Instructional Services", "Vocational Instructional Services")</f>
        <v>Vocational Instructional Services</v>
      </c>
      <c r="C9" s="9">
        <f>IF(ISNA(VLOOKUP($F$6,dataout,4,FALSE)),"",VLOOKUP($F$6,dataout,4,FALSE))</f>
        <v>4772409.9354526987</v>
      </c>
      <c r="D9" s="9"/>
      <c r="F9" s="20">
        <v>0</v>
      </c>
      <c r="G9" s="1"/>
    </row>
    <row r="10" spans="1:8">
      <c r="B10" t="str">
        <f>IF($F$6="0817b", "Agricultural Share of Pupil Services", "Vocational Share of Pupil Services")</f>
        <v>Vocational Share of Pupil Services</v>
      </c>
      <c r="C10" s="9">
        <f>IF(ISNA(VLOOKUP($F$6,dataout,5,FALSE)),"",VLOOKUP($F$6,dataout,5,FALSE))</f>
        <v>2137143.5957806138</v>
      </c>
      <c r="D10" s="9"/>
      <c r="G10" s="1"/>
    </row>
    <row r="11" spans="1:8">
      <c r="B11" t="str">
        <f>IF($F$6="0817b", "Agricultural Share of Administration and Fixed Charges", "Vocational Share of Administration and Fixed Charges")</f>
        <v>Vocational Share of Administration and Fixed Charges</v>
      </c>
      <c r="C11" s="9">
        <f>IF(ISNA(VLOOKUP($F$6,dataout,6,FALSE)),"",VLOOKUP($F$6,dataout,6,FALSE))</f>
        <v>2677920.0866507245</v>
      </c>
      <c r="D11" s="9"/>
      <c r="G11" s="1"/>
    </row>
    <row r="12" spans="1:8">
      <c r="B12" t="s">
        <v>91</v>
      </c>
      <c r="C12" s="9">
        <f>IF(ISNA(VLOOKUP($F$6,dataout,7,FALSE)),"",VLOOKUP($F$6,dataout,7,FALSE))</f>
        <v>9587473.6178840362</v>
      </c>
      <c r="D12" s="13"/>
      <c r="G12" s="1"/>
    </row>
    <row r="13" spans="1:8" hidden="1">
      <c r="B13" t="s">
        <v>108</v>
      </c>
      <c r="C13" s="9" t="str">
        <f>IFERROR(VLOOKUP($F$6,dataout!$A$10:$O$45,18,FALSE),"")</f>
        <v/>
      </c>
      <c r="D13" s="13"/>
      <c r="G13" s="1"/>
    </row>
    <row r="14" spans="1:8" hidden="1">
      <c r="B14" t="s">
        <v>110</v>
      </c>
      <c r="C14" s="9" t="str">
        <f>IFERROR(VLOOKUP($F$6,dataout!$A$10:$O$45,19,FALSE),"")</f>
        <v/>
      </c>
      <c r="D14" s="13"/>
      <c r="G14" s="1"/>
    </row>
    <row r="15" spans="1:8" hidden="1">
      <c r="B15" t="s">
        <v>109</v>
      </c>
      <c r="C15" s="9" t="str">
        <f>IFERROR(VLOOKUP($F$6,dataout!$A$10:$O$45,20,FALSE),"")</f>
        <v/>
      </c>
      <c r="D15" s="13"/>
      <c r="G15" s="1"/>
    </row>
    <row r="16" spans="1:8" hidden="1">
      <c r="B16" t="s">
        <v>91</v>
      </c>
      <c r="C16" s="9" t="str">
        <f>IFERROR(VLOOKUP($F$6,dataout!$A$10:$O$45,21,FALSE),"")</f>
        <v/>
      </c>
      <c r="D16" s="13"/>
      <c r="G16" s="1"/>
    </row>
    <row r="17" spans="1:7">
      <c r="C17" s="9"/>
      <c r="D17" s="9"/>
      <c r="G17" s="1"/>
    </row>
    <row r="18" spans="1:7">
      <c r="B18" s="6" t="s">
        <v>106</v>
      </c>
      <c r="C18" s="13">
        <f>IF(ISNA(VLOOKUP($F$6,dataout,3,FALSE)),"",VLOOKUP($F$6,dataout,3,FALSE))</f>
        <v>723.52755555555188</v>
      </c>
      <c r="D18" s="9"/>
      <c r="G18" s="1"/>
    </row>
    <row r="19" spans="1:7">
      <c r="C19" s="10"/>
      <c r="G19" s="1"/>
    </row>
    <row r="20" spans="1:7">
      <c r="B20" t="s">
        <v>4</v>
      </c>
      <c r="C20" s="9">
        <f>IF(ISNA(VLOOKUP($F$6,dataout,8,FALSE)),"",VLOOKUP($F$6,dataout,8,FALSE))</f>
        <v>13251.013792449703</v>
      </c>
      <c r="D20" s="9"/>
      <c r="G20" s="1"/>
    </row>
    <row r="21" spans="1:7">
      <c r="B21" t="s">
        <v>92</v>
      </c>
      <c r="C21" s="9">
        <f>IF(ISNA(VLOOKUP($F$6,dataout,10,FALSE)),"",VLOOKUP($F$6,dataout,10,FALSE))</f>
        <v>13506.758358643983</v>
      </c>
      <c r="D21" s="9"/>
      <c r="G21" s="1"/>
    </row>
    <row r="22" spans="1:7">
      <c r="B22" s="6" t="s">
        <v>93</v>
      </c>
      <c r="C22" s="9">
        <f>IF(ISNA(VLOOKUP($F$6,dataout,13,FALSE)),"",VLOOKUP($F$6,dataout,13,FALSE))</f>
        <v>13506.758358643983</v>
      </c>
      <c r="D22" s="9"/>
      <c r="G22" s="1"/>
    </row>
    <row r="23" spans="1:7">
      <c r="B23" t="s">
        <v>94</v>
      </c>
    </row>
    <row r="24" spans="1:7" ht="14.45" customHeight="1">
      <c r="A24" s="18" t="s">
        <v>104</v>
      </c>
      <c r="B24" t="s">
        <v>121</v>
      </c>
    </row>
    <row r="25" spans="1:7" ht="57.95" customHeight="1">
      <c r="A25" s="18" t="s">
        <v>105</v>
      </c>
      <c r="B25" s="28" t="s">
        <v>126</v>
      </c>
      <c r="C25" s="28"/>
      <c r="D25" s="28"/>
    </row>
    <row r="26" spans="1:7">
      <c r="B26" s="27"/>
    </row>
    <row r="27" spans="1:7">
      <c r="B27" s="26">
        <v>45756</v>
      </c>
    </row>
  </sheetData>
  <dataConsolidate/>
  <mergeCells count="4">
    <mergeCell ref="B25:D25"/>
    <mergeCell ref="A1:E1"/>
    <mergeCell ref="A4:E4"/>
    <mergeCell ref="A2:E2"/>
  </mergeCells>
  <phoneticPr fontId="6" type="noConversion"/>
  <dataValidations count="1">
    <dataValidation type="list" allowBlank="1" showInputMessage="1" showErrorMessage="1" sqref="B6" xr:uid="{00000000-0002-0000-0300-000000000000}">
      <formula1>distlist</formula1>
    </dataValidation>
  </dataValidations>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N46"/>
  <sheetViews>
    <sheetView showGridLines="0" topLeftCell="B1" zoomScaleNormal="100" workbookViewId="0">
      <selection activeCell="B1" sqref="B1"/>
    </sheetView>
  </sheetViews>
  <sheetFormatPr defaultRowHeight="15"/>
  <cols>
    <col min="1" max="1" width="0" hidden="1" customWidth="1"/>
    <col min="3" max="3" width="44.42578125" customWidth="1"/>
    <col min="4" max="4" width="9" bestFit="1" customWidth="1"/>
    <col min="5" max="5" width="12.85546875" bestFit="1" customWidth="1"/>
    <col min="6" max="6" width="12.5703125" customWidth="1"/>
    <col min="7" max="7" width="12.85546875" customWidth="1"/>
    <col min="8" max="8" width="12.85546875" bestFit="1" customWidth="1"/>
    <col min="9" max="9" width="12.5703125" customWidth="1"/>
    <col min="10" max="10" width="8.5703125" customWidth="1"/>
    <col min="11" max="14" width="12.5703125" customWidth="1"/>
  </cols>
  <sheetData>
    <row r="7" spans="1:14">
      <c r="D7" s="33" t="s">
        <v>103</v>
      </c>
      <c r="E7" s="33"/>
      <c r="F7" s="33"/>
      <c r="G7" s="33"/>
      <c r="H7" s="33"/>
      <c r="I7" s="33"/>
      <c r="J7" s="33"/>
      <c r="K7" s="33"/>
      <c r="L7" s="33"/>
      <c r="M7" s="33"/>
      <c r="N7" s="33"/>
    </row>
    <row r="8" spans="1:14">
      <c r="E8" s="33" t="s">
        <v>94</v>
      </c>
      <c r="F8" s="33"/>
      <c r="G8" s="33"/>
      <c r="H8" s="33"/>
      <c r="I8" s="33"/>
      <c r="J8" t="s">
        <v>94</v>
      </c>
      <c r="K8" s="22">
        <v>1.9300000000000001E-2</v>
      </c>
      <c r="L8" s="23">
        <v>21693</v>
      </c>
    </row>
    <row r="9" spans="1:14" ht="30">
      <c r="A9" s="6" t="s">
        <v>7</v>
      </c>
      <c r="B9" s="6" t="s">
        <v>7</v>
      </c>
      <c r="C9" s="6" t="s">
        <v>8</v>
      </c>
      <c r="D9" s="24" t="s">
        <v>99</v>
      </c>
      <c r="E9" s="24" t="s">
        <v>98</v>
      </c>
      <c r="F9" s="24" t="s">
        <v>3</v>
      </c>
      <c r="G9" s="24" t="s">
        <v>107</v>
      </c>
      <c r="H9" s="24" t="s">
        <v>0</v>
      </c>
      <c r="I9" s="24" t="s">
        <v>4</v>
      </c>
      <c r="J9" s="7" t="s">
        <v>89</v>
      </c>
      <c r="K9" s="24" t="s">
        <v>101</v>
      </c>
      <c r="L9" s="7" t="s">
        <v>100</v>
      </c>
      <c r="M9" s="24" t="s">
        <v>102</v>
      </c>
      <c r="N9" s="7" t="s">
        <v>125</v>
      </c>
    </row>
    <row r="10" spans="1:14">
      <c r="A10" t="s">
        <v>9</v>
      </c>
      <c r="B10" t="s">
        <v>9</v>
      </c>
      <c r="C10" t="s">
        <v>10</v>
      </c>
      <c r="D10" s="13">
        <v>689.68572222221962</v>
      </c>
      <c r="E10" s="9">
        <v>3330149.0400000005</v>
      </c>
      <c r="F10" s="9">
        <v>2365785.793231281</v>
      </c>
      <c r="G10" s="9">
        <v>1926589.0939570006</v>
      </c>
      <c r="H10" s="9">
        <v>7622523.9271882819</v>
      </c>
      <c r="I10" s="9">
        <v>11052.170113987473</v>
      </c>
      <c r="J10" s="9" t="s">
        <v>112</v>
      </c>
      <c r="K10" s="9">
        <v>11265.476997187432</v>
      </c>
      <c r="L10" s="9">
        <v>11265.476997187432</v>
      </c>
      <c r="M10" s="9">
        <v>0</v>
      </c>
      <c r="N10" s="19">
        <v>11265.476997187432</v>
      </c>
    </row>
    <row r="11" spans="1:14">
      <c r="A11" t="s">
        <v>12</v>
      </c>
      <c r="B11" t="s">
        <v>12</v>
      </c>
      <c r="C11" t="s">
        <v>13</v>
      </c>
      <c r="D11" s="13">
        <v>677.44722222221935</v>
      </c>
      <c r="E11" s="9">
        <v>3819763.773130748</v>
      </c>
      <c r="F11" s="9">
        <v>819440.94605370727</v>
      </c>
      <c r="G11" s="9">
        <v>2141109.7139981999</v>
      </c>
      <c r="H11" s="9">
        <v>6780314.4331826549</v>
      </c>
      <c r="I11" s="9">
        <v>10008.623861415059</v>
      </c>
      <c r="J11" s="9" t="s">
        <v>112</v>
      </c>
      <c r="K11" s="9">
        <v>10201.790301940371</v>
      </c>
      <c r="L11" s="9">
        <v>10201.790301940371</v>
      </c>
      <c r="M11" s="9">
        <v>0</v>
      </c>
      <c r="N11" s="19">
        <v>10201.790301940371</v>
      </c>
    </row>
    <row r="12" spans="1:14">
      <c r="A12" t="s">
        <v>14</v>
      </c>
      <c r="B12" t="s">
        <v>14</v>
      </c>
      <c r="C12" t="s">
        <v>15</v>
      </c>
      <c r="D12" s="13">
        <v>590.41511111111015</v>
      </c>
      <c r="E12" s="9">
        <v>6228666.2351624891</v>
      </c>
      <c r="F12" s="9">
        <v>820778.85738574527</v>
      </c>
      <c r="G12" s="9">
        <v>4135227.0725041032</v>
      </c>
      <c r="H12" s="9">
        <v>11184672.165052338</v>
      </c>
      <c r="I12" s="9">
        <v>18943.74306240867</v>
      </c>
      <c r="J12" s="9" t="s">
        <v>112</v>
      </c>
      <c r="K12" s="9">
        <v>19309.357303513159</v>
      </c>
      <c r="L12" s="9">
        <v>19309.357303513159</v>
      </c>
      <c r="M12" s="9">
        <v>0</v>
      </c>
      <c r="N12" s="19">
        <v>19309.357303513159</v>
      </c>
    </row>
    <row r="13" spans="1:14">
      <c r="A13" t="s">
        <v>16</v>
      </c>
      <c r="B13" t="s">
        <v>16</v>
      </c>
      <c r="C13" t="s">
        <v>17</v>
      </c>
      <c r="D13" s="13">
        <v>723.52755555555188</v>
      </c>
      <c r="E13" s="9">
        <v>4772409.9354526987</v>
      </c>
      <c r="F13" s="9">
        <v>2137143.5957806138</v>
      </c>
      <c r="G13" s="9">
        <v>2677920.0866507245</v>
      </c>
      <c r="H13" s="9">
        <v>9587473.6178840362</v>
      </c>
      <c r="I13" s="9">
        <v>13251.013792449703</v>
      </c>
      <c r="J13" s="9" t="s">
        <v>112</v>
      </c>
      <c r="K13" s="9">
        <v>13506.758358643983</v>
      </c>
      <c r="L13" s="9">
        <v>13506.758358643983</v>
      </c>
      <c r="M13" s="9">
        <v>0</v>
      </c>
      <c r="N13" s="19">
        <v>13506.758358643983</v>
      </c>
    </row>
    <row r="14" spans="1:14">
      <c r="A14" s="15" t="s">
        <v>18</v>
      </c>
      <c r="B14" s="15" t="s">
        <v>18</v>
      </c>
      <c r="C14" t="s">
        <v>19</v>
      </c>
      <c r="D14" s="13">
        <v>1243.15027777777</v>
      </c>
      <c r="E14" s="9">
        <v>11860024</v>
      </c>
      <c r="F14" s="9">
        <v>2076056.3003777217</v>
      </c>
      <c r="G14" s="9">
        <v>6144290.2299029166</v>
      </c>
      <c r="H14" s="9">
        <v>20080370.530280638</v>
      </c>
      <c r="I14" s="9">
        <v>16152.810234797918</v>
      </c>
      <c r="J14" s="9" t="s">
        <v>112</v>
      </c>
      <c r="K14" s="9">
        <v>16464.559472329518</v>
      </c>
      <c r="L14" s="9">
        <v>16464.559472329518</v>
      </c>
      <c r="M14" s="9">
        <v>0</v>
      </c>
      <c r="N14" s="19">
        <v>16464.559472329518</v>
      </c>
    </row>
    <row r="15" spans="1:14">
      <c r="A15" t="s">
        <v>24</v>
      </c>
      <c r="B15" t="s">
        <v>24</v>
      </c>
      <c r="C15" t="s">
        <v>25</v>
      </c>
      <c r="D15" s="13">
        <v>508.93622222221967</v>
      </c>
      <c r="E15" s="9">
        <v>6058042.1042572064</v>
      </c>
      <c r="F15" s="9">
        <v>1053343.4150424008</v>
      </c>
      <c r="G15" s="9">
        <v>4509535.2668185141</v>
      </c>
      <c r="H15" s="9">
        <v>11620920.786118122</v>
      </c>
      <c r="I15" s="9">
        <v>22833.74670283149</v>
      </c>
      <c r="J15" s="9" t="s">
        <v>112</v>
      </c>
      <c r="K15" s="9">
        <v>23274.438014196141</v>
      </c>
      <c r="L15" s="9">
        <v>21693</v>
      </c>
      <c r="M15" s="9">
        <v>0</v>
      </c>
      <c r="N15" s="19">
        <v>21693</v>
      </c>
    </row>
    <row r="16" spans="1:14">
      <c r="A16" t="s">
        <v>26</v>
      </c>
      <c r="B16" t="s">
        <v>26</v>
      </c>
      <c r="C16" t="s">
        <v>27</v>
      </c>
      <c r="D16" s="13">
        <v>81.363555555555649</v>
      </c>
      <c r="E16" s="9">
        <v>624757.93732970045</v>
      </c>
      <c r="F16" s="9">
        <v>159292.16127762652</v>
      </c>
      <c r="G16" s="9">
        <v>428300.5902333149</v>
      </c>
      <c r="H16" s="9">
        <v>1212350.6888406419</v>
      </c>
      <c r="I16" s="9">
        <v>14900.414326323777</v>
      </c>
      <c r="J16" s="9" t="s">
        <v>112</v>
      </c>
      <c r="K16" s="9">
        <v>15187.992322821827</v>
      </c>
      <c r="L16" s="9">
        <v>15187.992322821827</v>
      </c>
      <c r="M16" s="9">
        <v>0</v>
      </c>
      <c r="N16" s="19">
        <v>15187.992322821827</v>
      </c>
    </row>
    <row r="17" spans="1:14">
      <c r="A17" t="s">
        <v>30</v>
      </c>
      <c r="B17" t="s">
        <v>30</v>
      </c>
      <c r="C17" t="s">
        <v>31</v>
      </c>
      <c r="D17" s="13">
        <v>493.42177777777755</v>
      </c>
      <c r="E17" s="9">
        <v>3854690.7339989967</v>
      </c>
      <c r="F17" s="9">
        <v>641857.02782979957</v>
      </c>
      <c r="G17" s="9">
        <v>2104139.1538579562</v>
      </c>
      <c r="H17" s="9">
        <v>6600686.9156867526</v>
      </c>
      <c r="I17" s="9">
        <v>13377.37248934218</v>
      </c>
      <c r="J17" s="9" t="s">
        <v>112</v>
      </c>
      <c r="K17" s="9">
        <v>13635.555778386486</v>
      </c>
      <c r="L17" s="9">
        <v>13635.555778386486</v>
      </c>
      <c r="M17" s="9">
        <v>0</v>
      </c>
      <c r="N17" s="19">
        <v>13635.555778386486</v>
      </c>
    </row>
    <row r="18" spans="1:14">
      <c r="A18" t="s">
        <v>32</v>
      </c>
      <c r="B18" t="s">
        <v>32</v>
      </c>
      <c r="C18" t="s">
        <v>33</v>
      </c>
      <c r="D18" s="13">
        <v>1089.8399999999945</v>
      </c>
      <c r="E18" s="9">
        <v>13041987.189093703</v>
      </c>
      <c r="F18" s="9">
        <v>1580165.2018856115</v>
      </c>
      <c r="G18" s="9">
        <v>7429406.5548131187</v>
      </c>
      <c r="H18" s="9">
        <v>22051558.945792433</v>
      </c>
      <c r="I18" s="9">
        <v>20233.758116597433</v>
      </c>
      <c r="J18" s="9" t="s">
        <v>112</v>
      </c>
      <c r="K18" s="9">
        <v>20624.269648247766</v>
      </c>
      <c r="L18" s="9">
        <v>20624.269648247766</v>
      </c>
      <c r="M18" s="9">
        <v>0</v>
      </c>
      <c r="N18" s="19">
        <v>20624.269648247766</v>
      </c>
    </row>
    <row r="19" spans="1:14">
      <c r="A19" t="s">
        <v>34</v>
      </c>
      <c r="B19" t="s">
        <v>34</v>
      </c>
      <c r="C19" t="s">
        <v>35</v>
      </c>
      <c r="D19" s="13">
        <v>1218.5131111111059</v>
      </c>
      <c r="E19" s="9">
        <v>13914932.313407231</v>
      </c>
      <c r="F19" s="9">
        <v>2078846.5315693342</v>
      </c>
      <c r="G19" s="9">
        <v>8175793.864682463</v>
      </c>
      <c r="H19" s="9">
        <v>24169572.709659029</v>
      </c>
      <c r="I19" s="9">
        <v>19835.299669135205</v>
      </c>
      <c r="J19" s="9" t="s">
        <v>112</v>
      </c>
      <c r="K19" s="9">
        <v>20218.120952749516</v>
      </c>
      <c r="L19" s="9">
        <v>20218.120952749516</v>
      </c>
      <c r="M19" s="9">
        <v>0</v>
      </c>
      <c r="N19" s="19">
        <v>20218.120952749516</v>
      </c>
    </row>
    <row r="20" spans="1:14">
      <c r="A20" t="s">
        <v>36</v>
      </c>
      <c r="B20" t="s">
        <v>36</v>
      </c>
      <c r="C20" t="s">
        <v>37</v>
      </c>
      <c r="D20" s="13">
        <v>871.24222222221294</v>
      </c>
      <c r="E20" s="9">
        <v>9260397</v>
      </c>
      <c r="F20" s="9">
        <v>1520995.2179729014</v>
      </c>
      <c r="G20" s="9">
        <v>7738925.2239189204</v>
      </c>
      <c r="H20" s="9">
        <v>18520317.441891819</v>
      </c>
      <c r="I20" s="9">
        <v>21257.369041015274</v>
      </c>
      <c r="J20" s="9" t="s">
        <v>112</v>
      </c>
      <c r="K20" s="9">
        <v>21667.636263506869</v>
      </c>
      <c r="L20" s="9">
        <v>21667.636263506869</v>
      </c>
      <c r="M20" s="9">
        <v>0</v>
      </c>
      <c r="N20" s="19">
        <v>21667.636263506869</v>
      </c>
    </row>
    <row r="21" spans="1:14">
      <c r="A21" t="s">
        <v>38</v>
      </c>
      <c r="B21" t="s">
        <v>38</v>
      </c>
      <c r="C21" t="s">
        <v>39</v>
      </c>
      <c r="D21" s="13">
        <v>1306.1264444444384</v>
      </c>
      <c r="E21" s="9">
        <v>12772128.859999999</v>
      </c>
      <c r="F21" s="9">
        <v>1683664.5543588249</v>
      </c>
      <c r="G21" s="9">
        <v>6616255.6170290345</v>
      </c>
      <c r="H21" s="9">
        <v>21072049.031387858</v>
      </c>
      <c r="I21" s="9">
        <v>16133.238187632642</v>
      </c>
      <c r="J21" s="9" t="s">
        <v>112</v>
      </c>
      <c r="K21" s="9">
        <v>16444.609684653955</v>
      </c>
      <c r="L21" s="9">
        <v>16444.609684653955</v>
      </c>
      <c r="M21" s="9">
        <v>0</v>
      </c>
      <c r="N21" s="19">
        <v>16444.609684653955</v>
      </c>
    </row>
    <row r="22" spans="1:14">
      <c r="A22" t="s">
        <v>40</v>
      </c>
      <c r="B22" t="s">
        <v>40</v>
      </c>
      <c r="C22" t="s">
        <v>41</v>
      </c>
      <c r="D22" s="13">
        <v>610.63311111111136</v>
      </c>
      <c r="E22" s="9">
        <v>6724718</v>
      </c>
      <c r="F22" s="9">
        <v>1125606.7187687932</v>
      </c>
      <c r="G22" s="9">
        <v>5506697.8983759368</v>
      </c>
      <c r="H22" s="9">
        <v>13357022.61714473</v>
      </c>
      <c r="I22" s="9">
        <v>21874.055589354168</v>
      </c>
      <c r="J22" s="9" t="s">
        <v>112</v>
      </c>
      <c r="K22" s="9">
        <v>22296.224862228704</v>
      </c>
      <c r="L22" s="9">
        <v>21693</v>
      </c>
      <c r="M22" s="9">
        <v>0</v>
      </c>
      <c r="N22" s="19">
        <v>21693</v>
      </c>
    </row>
    <row r="23" spans="1:14">
      <c r="A23" t="s">
        <v>42</v>
      </c>
      <c r="B23" t="s">
        <v>42</v>
      </c>
      <c r="C23" t="s">
        <v>116</v>
      </c>
      <c r="D23" s="13">
        <v>1176.686212034384</v>
      </c>
      <c r="E23" s="9">
        <v>11820288.633600002</v>
      </c>
      <c r="F23" s="9">
        <v>1662778.479296</v>
      </c>
      <c r="G23" s="9">
        <v>6501375.6088149715</v>
      </c>
      <c r="H23" s="9">
        <v>19984442.721710972</v>
      </c>
      <c r="I23" s="9">
        <v>16983.663543706931</v>
      </c>
      <c r="J23" s="9" t="s">
        <v>112</v>
      </c>
      <c r="K23" s="9">
        <v>17311.448250100475</v>
      </c>
      <c r="L23" s="9">
        <v>17311.448250100475</v>
      </c>
      <c r="M23" s="9">
        <v>0</v>
      </c>
      <c r="N23" s="19">
        <v>17311.448250100475</v>
      </c>
    </row>
    <row r="24" spans="1:14">
      <c r="A24" t="s">
        <v>42</v>
      </c>
      <c r="B24" t="s">
        <v>118</v>
      </c>
      <c r="C24" t="s">
        <v>117</v>
      </c>
      <c r="D24" s="13">
        <v>447.77378796561601</v>
      </c>
      <c r="E24" s="9">
        <v>4471841.2668000003</v>
      </c>
      <c r="F24" s="9">
        <v>632809.00724800013</v>
      </c>
      <c r="G24" s="9">
        <v>3526331.8623290281</v>
      </c>
      <c r="H24" s="9">
        <v>8630982.1363770291</v>
      </c>
      <c r="I24" s="9">
        <v>19275.317958182473</v>
      </c>
      <c r="J24" s="9" t="s">
        <v>112</v>
      </c>
      <c r="K24" s="9">
        <v>19647.331594775398</v>
      </c>
      <c r="L24" s="9">
        <v>19647.331594775398</v>
      </c>
      <c r="M24" s="9">
        <v>0</v>
      </c>
      <c r="N24" s="9">
        <v>19647.331594775398</v>
      </c>
    </row>
    <row r="25" spans="1:14">
      <c r="A25" t="s">
        <v>43</v>
      </c>
      <c r="B25" t="s">
        <v>43</v>
      </c>
      <c r="C25" t="s">
        <v>44</v>
      </c>
      <c r="D25" s="13">
        <v>565.96488888888837</v>
      </c>
      <c r="E25" s="9">
        <v>6305550.2244848143</v>
      </c>
      <c r="F25" s="9">
        <v>979535.44918575732</v>
      </c>
      <c r="G25" s="9">
        <v>4380608.6981132515</v>
      </c>
      <c r="H25" s="9">
        <v>11665694.371783823</v>
      </c>
      <c r="I25" s="9">
        <v>20612.046084141555</v>
      </c>
      <c r="J25" s="9" t="s">
        <v>112</v>
      </c>
      <c r="K25" s="9">
        <v>21009.858573565489</v>
      </c>
      <c r="L25" s="9">
        <v>21009.858573565489</v>
      </c>
      <c r="M25" s="9">
        <v>0</v>
      </c>
      <c r="N25" s="19">
        <v>21009.858573565489</v>
      </c>
    </row>
    <row r="26" spans="1:14">
      <c r="A26" t="s">
        <v>45</v>
      </c>
      <c r="B26" t="s">
        <v>45</v>
      </c>
      <c r="C26" t="s">
        <v>46</v>
      </c>
      <c r="D26" s="13">
        <v>1438.7199999999939</v>
      </c>
      <c r="E26" s="9">
        <v>17271769</v>
      </c>
      <c r="F26" s="9">
        <v>1896306.846101512</v>
      </c>
      <c r="G26" s="9">
        <v>9676178.613554012</v>
      </c>
      <c r="H26" s="9">
        <v>28844254.459655523</v>
      </c>
      <c r="I26" s="9">
        <v>20048.55319982738</v>
      </c>
      <c r="J26" s="9" t="s">
        <v>112</v>
      </c>
      <c r="K26" s="9">
        <v>20435.490276584049</v>
      </c>
      <c r="L26" s="9">
        <v>20435.490276584049</v>
      </c>
      <c r="M26" s="9">
        <v>0</v>
      </c>
      <c r="N26" s="19">
        <v>20435.490276584049</v>
      </c>
    </row>
    <row r="27" spans="1:14">
      <c r="A27" t="s">
        <v>47</v>
      </c>
      <c r="B27" t="s">
        <v>47</v>
      </c>
      <c r="C27" t="s">
        <v>48</v>
      </c>
      <c r="D27" s="13">
        <v>1692.3971111111246</v>
      </c>
      <c r="E27" s="9">
        <v>21342420</v>
      </c>
      <c r="F27" s="9">
        <v>3267027.9504568516</v>
      </c>
      <c r="G27" s="9">
        <v>14621017.203140125</v>
      </c>
      <c r="H27" s="9">
        <v>39230465.153596975</v>
      </c>
      <c r="I27" s="9">
        <v>23180.413684256793</v>
      </c>
      <c r="J27" s="9" t="s">
        <v>112</v>
      </c>
      <c r="K27" s="9">
        <v>23627.795668362953</v>
      </c>
      <c r="L27" s="9">
        <v>21693</v>
      </c>
      <c r="M27" s="9">
        <v>0</v>
      </c>
      <c r="N27" s="19">
        <v>21693</v>
      </c>
    </row>
    <row r="28" spans="1:14">
      <c r="A28" t="s">
        <v>49</v>
      </c>
      <c r="B28" t="s">
        <v>49</v>
      </c>
      <c r="C28" t="s">
        <v>50</v>
      </c>
      <c r="D28" s="13">
        <v>2072.8179999999975</v>
      </c>
      <c r="E28" s="9">
        <v>23364918.620000001</v>
      </c>
      <c r="F28" s="9">
        <v>3324565.4912186824</v>
      </c>
      <c r="G28" s="9">
        <v>20949988.4882062</v>
      </c>
      <c r="H28" s="9">
        <v>47639472.599424884</v>
      </c>
      <c r="I28" s="9">
        <v>22982.950070592276</v>
      </c>
      <c r="J28" s="9" t="s">
        <v>112</v>
      </c>
      <c r="K28" s="9">
        <v>23426.52100695471</v>
      </c>
      <c r="L28" s="9">
        <v>21693</v>
      </c>
      <c r="M28" s="9">
        <v>0</v>
      </c>
      <c r="N28" s="19">
        <v>21693</v>
      </c>
    </row>
    <row r="29" spans="1:14">
      <c r="A29" t="s">
        <v>51</v>
      </c>
      <c r="B29" t="s">
        <v>51</v>
      </c>
      <c r="C29" t="s">
        <v>52</v>
      </c>
      <c r="D29" s="13">
        <v>2265.1035555555809</v>
      </c>
      <c r="E29" s="9">
        <v>27489827.432060234</v>
      </c>
      <c r="F29" s="9">
        <v>3618242.0170870516</v>
      </c>
      <c r="G29" s="9">
        <v>16573833.56454628</v>
      </c>
      <c r="H29" s="9">
        <v>47681903.013693564</v>
      </c>
      <c r="I29" s="9">
        <v>21050.650376114139</v>
      </c>
      <c r="J29" s="9" t="s">
        <v>112</v>
      </c>
      <c r="K29" s="9">
        <v>21456.927928373145</v>
      </c>
      <c r="L29" s="9">
        <v>21456.927928373145</v>
      </c>
      <c r="M29" s="9">
        <v>0</v>
      </c>
      <c r="N29" s="19">
        <v>21456.927928373145</v>
      </c>
    </row>
    <row r="30" spans="1:14">
      <c r="A30" t="s">
        <v>53</v>
      </c>
      <c r="B30" t="s">
        <v>53</v>
      </c>
      <c r="C30" t="s">
        <v>54</v>
      </c>
      <c r="D30" s="13">
        <v>578.04866666666692</v>
      </c>
      <c r="E30" s="9">
        <v>10203559.757225445</v>
      </c>
      <c r="F30" s="9">
        <v>1265011.3718531311</v>
      </c>
      <c r="G30" s="9">
        <v>6724012.2923357887</v>
      </c>
      <c r="H30" s="9">
        <v>18192583.421414364</v>
      </c>
      <c r="I30" s="9">
        <v>31472.407896591791</v>
      </c>
      <c r="J30" s="9" t="s">
        <v>112</v>
      </c>
      <c r="K30" s="9">
        <v>32079.825368996015</v>
      </c>
      <c r="L30" s="9">
        <v>21693</v>
      </c>
      <c r="M30" s="9">
        <v>0</v>
      </c>
      <c r="N30" s="19">
        <v>21693</v>
      </c>
    </row>
    <row r="31" spans="1:14">
      <c r="A31" t="s">
        <v>55</v>
      </c>
      <c r="B31" t="s">
        <v>55</v>
      </c>
      <c r="C31" t="s">
        <v>56</v>
      </c>
      <c r="D31" s="13">
        <v>640.81755555555435</v>
      </c>
      <c r="E31" s="9">
        <v>9475044</v>
      </c>
      <c r="F31" s="9">
        <v>1464975.948495107</v>
      </c>
      <c r="G31" s="9">
        <v>5314671.088910359</v>
      </c>
      <c r="H31" s="9">
        <v>16254691.037405465</v>
      </c>
      <c r="I31" s="9">
        <v>25365.55201474392</v>
      </c>
      <c r="J31" s="9" t="s">
        <v>112</v>
      </c>
      <c r="K31" s="9">
        <v>25855.107168628481</v>
      </c>
      <c r="L31" s="9">
        <v>21693</v>
      </c>
      <c r="M31" s="9">
        <v>0</v>
      </c>
      <c r="N31" s="19">
        <v>21693</v>
      </c>
    </row>
    <row r="32" spans="1:14">
      <c r="A32" t="s">
        <v>57</v>
      </c>
      <c r="B32" t="s">
        <v>57</v>
      </c>
      <c r="C32" t="s">
        <v>58</v>
      </c>
      <c r="D32" s="13">
        <v>1381.8006666666652</v>
      </c>
      <c r="E32" s="9">
        <v>13997298.09955032</v>
      </c>
      <c r="F32" s="9">
        <v>2337257.7102984609</v>
      </c>
      <c r="G32" s="9">
        <v>10876810.708806509</v>
      </c>
      <c r="H32" s="9">
        <v>27211366.518655293</v>
      </c>
      <c r="I32" s="9">
        <v>19692.685909826349</v>
      </c>
      <c r="J32" s="9" t="s">
        <v>112</v>
      </c>
      <c r="K32" s="9">
        <v>20072.754747886</v>
      </c>
      <c r="L32" s="9">
        <v>20072.754747886</v>
      </c>
      <c r="M32" s="9">
        <v>0</v>
      </c>
      <c r="N32" s="19">
        <v>20072.754747886</v>
      </c>
    </row>
    <row r="33" spans="1:14">
      <c r="A33" t="s">
        <v>59</v>
      </c>
      <c r="B33" t="s">
        <v>59</v>
      </c>
      <c r="C33" t="s">
        <v>60</v>
      </c>
      <c r="D33" s="13">
        <v>509.20377777777696</v>
      </c>
      <c r="E33" s="9">
        <v>6043565.6560291694</v>
      </c>
      <c r="F33" s="9">
        <v>1033603.5864431428</v>
      </c>
      <c r="G33" s="9">
        <v>3165002.7421200802</v>
      </c>
      <c r="H33" s="9">
        <v>10242171.984592393</v>
      </c>
      <c r="I33" s="9">
        <v>20114.092690534217</v>
      </c>
      <c r="J33" s="9" t="s">
        <v>112</v>
      </c>
      <c r="K33" s="9">
        <v>20502.294679461527</v>
      </c>
      <c r="L33" s="9">
        <v>20502.294679461527</v>
      </c>
      <c r="M33" s="9">
        <v>0</v>
      </c>
      <c r="N33" s="19">
        <v>20502.294679461527</v>
      </c>
    </row>
    <row r="34" spans="1:14">
      <c r="A34" t="s">
        <v>61</v>
      </c>
      <c r="B34" t="s">
        <v>61</v>
      </c>
      <c r="C34" t="s">
        <v>62</v>
      </c>
      <c r="D34" s="13">
        <v>697.96355555555385</v>
      </c>
      <c r="E34" s="9">
        <v>7451761.6410473315</v>
      </c>
      <c r="F34" s="9">
        <v>1294144.1069408336</v>
      </c>
      <c r="G34" s="9">
        <v>4232644.5106945187</v>
      </c>
      <c r="H34" s="9">
        <v>12978550.258682683</v>
      </c>
      <c r="I34" s="9">
        <v>18594.882433871815</v>
      </c>
      <c r="J34" s="9" t="s">
        <v>112</v>
      </c>
      <c r="K34" s="9">
        <v>18953.763664845545</v>
      </c>
      <c r="L34" s="9">
        <v>18953.763664845545</v>
      </c>
      <c r="M34" s="9">
        <v>0</v>
      </c>
      <c r="N34" s="19">
        <v>18953.763664845545</v>
      </c>
    </row>
    <row r="35" spans="1:14">
      <c r="A35" t="s">
        <v>63</v>
      </c>
      <c r="B35" t="s">
        <v>63</v>
      </c>
      <c r="C35" t="s">
        <v>64</v>
      </c>
      <c r="D35" s="13">
        <v>1220.3637777777719</v>
      </c>
      <c r="E35" s="9">
        <v>14176530.50182486</v>
      </c>
      <c r="F35" s="9">
        <v>2580966.3472312866</v>
      </c>
      <c r="G35" s="9">
        <v>10251569.723751465</v>
      </c>
      <c r="H35" s="9">
        <v>27009066.57280761</v>
      </c>
      <c r="I35" s="9">
        <v>22131.97987733618</v>
      </c>
      <c r="J35" s="9" t="s">
        <v>112</v>
      </c>
      <c r="K35" s="9">
        <v>22559.127088968769</v>
      </c>
      <c r="L35" s="9">
        <v>21693</v>
      </c>
      <c r="M35" s="9">
        <v>0</v>
      </c>
      <c r="N35" s="19">
        <v>21693</v>
      </c>
    </row>
    <row r="36" spans="1:14">
      <c r="A36" t="s">
        <v>65</v>
      </c>
      <c r="B36" t="s">
        <v>65</v>
      </c>
      <c r="C36" t="s">
        <v>66</v>
      </c>
      <c r="D36" s="13">
        <v>518.86711111111038</v>
      </c>
      <c r="E36" s="9">
        <v>5974653.3088276098</v>
      </c>
      <c r="F36" s="9">
        <v>1159830.7620100442</v>
      </c>
      <c r="G36" s="9">
        <v>3585180.5563284177</v>
      </c>
      <c r="H36" s="9">
        <v>10719664.627166072</v>
      </c>
      <c r="I36" s="9">
        <v>20659.749669256951</v>
      </c>
      <c r="J36" s="9" t="s">
        <v>112</v>
      </c>
      <c r="K36" s="9">
        <v>21058.482837873613</v>
      </c>
      <c r="L36" s="9">
        <v>21058.482837873613</v>
      </c>
      <c r="M36" s="9">
        <v>0</v>
      </c>
      <c r="N36" s="19">
        <v>21058.482837873613</v>
      </c>
    </row>
    <row r="37" spans="1:14">
      <c r="A37" t="s">
        <v>67</v>
      </c>
      <c r="B37" t="s">
        <v>67</v>
      </c>
      <c r="C37" t="s">
        <v>68</v>
      </c>
      <c r="D37" s="13">
        <v>589.71155555555515</v>
      </c>
      <c r="E37" s="9">
        <v>6718644.8099999996</v>
      </c>
      <c r="F37" s="9">
        <v>1294686.3939837026</v>
      </c>
      <c r="G37" s="9">
        <v>4128005.227075614</v>
      </c>
      <c r="H37" s="9">
        <v>12141336.431059316</v>
      </c>
      <c r="I37" s="9">
        <v>20588.601862517706</v>
      </c>
      <c r="J37" s="9" t="s">
        <v>112</v>
      </c>
      <c r="K37" s="9">
        <v>20985.961878464299</v>
      </c>
      <c r="L37" s="9">
        <v>20985.961878464299</v>
      </c>
      <c r="M37" s="9">
        <v>0</v>
      </c>
      <c r="N37" s="19">
        <v>20985.961878464299</v>
      </c>
    </row>
    <row r="38" spans="1:14">
      <c r="A38" t="s">
        <v>69</v>
      </c>
      <c r="B38" t="s">
        <v>69</v>
      </c>
      <c r="C38" t="s">
        <v>70</v>
      </c>
      <c r="D38" s="13">
        <v>1178.792888888891</v>
      </c>
      <c r="E38" s="9">
        <v>20163928.100000001</v>
      </c>
      <c r="F38" s="9">
        <v>2445077.8042372447</v>
      </c>
      <c r="G38" s="9">
        <v>8566147.6196145397</v>
      </c>
      <c r="H38" s="9">
        <v>31175153.52385179</v>
      </c>
      <c r="I38" s="9">
        <v>26446.675932391252</v>
      </c>
      <c r="J38" s="9" t="s">
        <v>112</v>
      </c>
      <c r="K38" s="9">
        <v>26957.096777886407</v>
      </c>
      <c r="L38" s="9">
        <v>21693</v>
      </c>
      <c r="M38" s="9">
        <v>0</v>
      </c>
      <c r="N38" s="19">
        <v>21693</v>
      </c>
    </row>
    <row r="39" spans="1:14">
      <c r="A39" t="s">
        <v>71</v>
      </c>
      <c r="B39" t="s">
        <v>71</v>
      </c>
      <c r="C39" t="s">
        <v>72</v>
      </c>
      <c r="D39" s="13">
        <v>1640.9093333333078</v>
      </c>
      <c r="E39" s="9">
        <v>15963440</v>
      </c>
      <c r="F39" s="9">
        <v>2991452.7175695356</v>
      </c>
      <c r="G39" s="9">
        <v>8783832.38425331</v>
      </c>
      <c r="H39" s="9">
        <v>27738725.101822846</v>
      </c>
      <c r="I39" s="9">
        <v>16904.483714206803</v>
      </c>
      <c r="J39" s="9" t="s">
        <v>112</v>
      </c>
      <c r="K39" s="9">
        <v>17230.740249890994</v>
      </c>
      <c r="L39" s="9">
        <v>17230.740249890994</v>
      </c>
      <c r="M39" s="9">
        <v>0</v>
      </c>
      <c r="N39" s="19">
        <v>17230.740249890994</v>
      </c>
    </row>
    <row r="40" spans="1:14">
      <c r="A40" t="s">
        <v>73</v>
      </c>
      <c r="B40" t="s">
        <v>73</v>
      </c>
      <c r="C40" t="s">
        <v>74</v>
      </c>
      <c r="D40" s="13">
        <v>618.3857777777763</v>
      </c>
      <c r="E40" s="9">
        <v>6725728</v>
      </c>
      <c r="F40" s="9">
        <v>924897.42972808226</v>
      </c>
      <c r="G40" s="9">
        <v>5009230.3213970792</v>
      </c>
      <c r="H40" s="9">
        <v>12659855.751125161</v>
      </c>
      <c r="I40" s="9">
        <v>20472.423859131213</v>
      </c>
      <c r="J40" s="9" t="s">
        <v>112</v>
      </c>
      <c r="K40" s="9">
        <v>20867.541639612449</v>
      </c>
      <c r="L40" s="9">
        <v>20867.541639612449</v>
      </c>
      <c r="M40" s="9">
        <v>0</v>
      </c>
      <c r="N40" s="19">
        <v>20867.541639612449</v>
      </c>
    </row>
    <row r="41" spans="1:14">
      <c r="A41" t="s">
        <v>75</v>
      </c>
      <c r="B41" t="s">
        <v>75</v>
      </c>
      <c r="C41" t="s">
        <v>76</v>
      </c>
      <c r="D41" s="13">
        <v>1117.1880000000024</v>
      </c>
      <c r="E41" s="9">
        <v>13811761.700000001</v>
      </c>
      <c r="F41" s="9">
        <v>1478617.7628091532</v>
      </c>
      <c r="G41" s="9">
        <v>6056037.7729209671</v>
      </c>
      <c r="H41" s="9">
        <v>21346417.235730123</v>
      </c>
      <c r="I41" s="9">
        <v>19107.274009146247</v>
      </c>
      <c r="J41" s="9" t="s">
        <v>112</v>
      </c>
      <c r="K41" s="9">
        <v>19476.044397522772</v>
      </c>
      <c r="L41" s="9">
        <v>19476.044397522772</v>
      </c>
      <c r="M41" s="9">
        <v>0</v>
      </c>
      <c r="N41" s="19">
        <v>19476.044397522772</v>
      </c>
    </row>
    <row r="42" spans="1:14">
      <c r="A42" t="s">
        <v>77</v>
      </c>
      <c r="B42" t="s">
        <v>77</v>
      </c>
      <c r="C42" t="s">
        <v>78</v>
      </c>
      <c r="D42" s="13">
        <v>954.38822222221984</v>
      </c>
      <c r="E42" s="9">
        <v>10913761.083057193</v>
      </c>
      <c r="F42" s="9">
        <v>1616803.4311326079</v>
      </c>
      <c r="G42" s="9">
        <v>5229983.7859355202</v>
      </c>
      <c r="H42" s="9">
        <v>17760548.30012532</v>
      </c>
      <c r="I42" s="9">
        <v>18609.354020286675</v>
      </c>
      <c r="J42" s="9" t="s">
        <v>112</v>
      </c>
      <c r="K42" s="9">
        <v>18968.514552878209</v>
      </c>
      <c r="L42" s="9">
        <v>18968.514552878209</v>
      </c>
      <c r="M42" s="9">
        <v>0</v>
      </c>
      <c r="N42" s="19">
        <v>18968.514552878209</v>
      </c>
    </row>
    <row r="43" spans="1:14">
      <c r="A43" t="s">
        <v>79</v>
      </c>
      <c r="B43" t="s">
        <v>79</v>
      </c>
      <c r="C43" t="s">
        <v>80</v>
      </c>
      <c r="D43" s="13">
        <v>857.02733333333174</v>
      </c>
      <c r="E43" s="9">
        <v>7990791</v>
      </c>
      <c r="F43" s="9">
        <v>1299306.3724570153</v>
      </c>
      <c r="G43" s="9">
        <v>6009624.5041787252</v>
      </c>
      <c r="H43" s="9">
        <v>15299721.876635741</v>
      </c>
      <c r="I43" s="9">
        <v>17852.081586626686</v>
      </c>
      <c r="J43" s="9" t="s">
        <v>112</v>
      </c>
      <c r="K43" s="9">
        <v>18196.626761248583</v>
      </c>
      <c r="L43" s="9">
        <v>18196.626761248583</v>
      </c>
      <c r="M43" s="9">
        <v>0</v>
      </c>
      <c r="N43" s="19">
        <v>18196.626761248583</v>
      </c>
    </row>
    <row r="44" spans="1:14">
      <c r="A44" t="s">
        <v>81</v>
      </c>
      <c r="B44" t="s">
        <v>81</v>
      </c>
      <c r="C44" t="s">
        <v>82</v>
      </c>
      <c r="D44" s="13">
        <v>1198.6373333333295</v>
      </c>
      <c r="E44" s="9">
        <v>13788416</v>
      </c>
      <c r="F44" s="9">
        <v>2588596.2038967279</v>
      </c>
      <c r="G44" s="9">
        <v>8202942.8140911907</v>
      </c>
      <c r="H44" s="9">
        <v>24579955.017987918</v>
      </c>
      <c r="I44" s="9">
        <v>20506.582211679259</v>
      </c>
      <c r="J44" s="9" t="s">
        <v>112</v>
      </c>
      <c r="K44" s="9">
        <v>20902.359248364672</v>
      </c>
      <c r="L44" s="9">
        <v>20902.359248364672</v>
      </c>
      <c r="M44" s="9">
        <v>0</v>
      </c>
      <c r="N44" s="19">
        <v>20902.359248364672</v>
      </c>
    </row>
    <row r="45" spans="1:14">
      <c r="A45" t="s">
        <v>83</v>
      </c>
      <c r="B45" t="s">
        <v>83</v>
      </c>
      <c r="C45" t="s">
        <v>84</v>
      </c>
      <c r="D45" s="13">
        <v>559.64866666666569</v>
      </c>
      <c r="E45" s="9">
        <v>4428119.5300000012</v>
      </c>
      <c r="F45" s="9">
        <v>1105435.3688078306</v>
      </c>
      <c r="G45" s="9">
        <v>4574382.3247362347</v>
      </c>
      <c r="H45" s="9">
        <v>10107937.223544067</v>
      </c>
      <c r="I45" s="9">
        <v>18061.219164066177</v>
      </c>
      <c r="J45" s="9" t="s">
        <v>112</v>
      </c>
      <c r="K45" s="9">
        <v>18409.800693932655</v>
      </c>
      <c r="L45" s="9">
        <v>18409.800693932655</v>
      </c>
      <c r="M45" s="9">
        <v>23154.85</v>
      </c>
      <c r="N45" s="19">
        <v>23154.85</v>
      </c>
    </row>
    <row r="46" spans="1:14">
      <c r="A46" t="s">
        <v>85</v>
      </c>
      <c r="B46" t="s">
        <v>85</v>
      </c>
      <c r="C46" t="s">
        <v>86</v>
      </c>
      <c r="D46" s="13">
        <v>539.5489444444446</v>
      </c>
      <c r="E46" s="9">
        <v>6510126.0599999987</v>
      </c>
      <c r="F46" s="9">
        <v>1214351.6483416329</v>
      </c>
      <c r="G46" s="9">
        <v>5703794.1016781181</v>
      </c>
      <c r="H46" s="9">
        <v>13428271.81001975</v>
      </c>
      <c r="I46" s="9">
        <v>24887.958633384762</v>
      </c>
      <c r="J46" s="9" t="s">
        <v>112</v>
      </c>
      <c r="K46" s="9">
        <v>25368.296235009089</v>
      </c>
      <c r="L46" s="9">
        <v>21693</v>
      </c>
      <c r="M46" s="9">
        <v>27540</v>
      </c>
      <c r="N46" s="19">
        <v>27540</v>
      </c>
    </row>
  </sheetData>
  <mergeCells count="2">
    <mergeCell ref="E8:I8"/>
    <mergeCell ref="D7:N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9:F51"/>
  <sheetViews>
    <sheetView showGridLines="0" zoomScale="85" zoomScaleNormal="85" workbookViewId="0">
      <pane ySplit="9" topLeftCell="A10" activePane="bottomLeft" state="frozen"/>
      <selection pane="bottomLeft" activeCell="C17" sqref="C17"/>
    </sheetView>
  </sheetViews>
  <sheetFormatPr defaultColWidth="8.5703125" defaultRowHeight="15"/>
  <cols>
    <col min="1" max="1" width="49.42578125" bestFit="1" customWidth="1"/>
    <col min="2" max="2" width="5" bestFit="1" customWidth="1"/>
    <col min="3" max="3" width="49.42578125" bestFit="1" customWidth="1"/>
  </cols>
  <sheetData>
    <row r="9" spans="1:6">
      <c r="A9" s="17" t="s">
        <v>6</v>
      </c>
      <c r="B9" s="17" t="s">
        <v>5</v>
      </c>
      <c r="C9" s="17" t="s">
        <v>2</v>
      </c>
      <c r="F9" s="6"/>
    </row>
    <row r="10" spans="1:6">
      <c r="A10" t="s">
        <v>10</v>
      </c>
      <c r="B10" t="s">
        <v>9</v>
      </c>
      <c r="C10" t="s">
        <v>10</v>
      </c>
    </row>
    <row r="11" spans="1:6">
      <c r="A11" t="s">
        <v>113</v>
      </c>
      <c r="B11" t="s">
        <v>11</v>
      </c>
      <c r="C11" t="s">
        <v>113</v>
      </c>
    </row>
    <row r="12" spans="1:6">
      <c r="A12" t="s">
        <v>13</v>
      </c>
      <c r="B12" t="s">
        <v>12</v>
      </c>
      <c r="C12" t="s">
        <v>13</v>
      </c>
    </row>
    <row r="13" spans="1:6">
      <c r="A13" t="s">
        <v>88</v>
      </c>
      <c r="B13" t="s">
        <v>87</v>
      </c>
      <c r="C13" t="s">
        <v>88</v>
      </c>
    </row>
    <row r="14" spans="1:6">
      <c r="A14" t="s">
        <v>15</v>
      </c>
      <c r="B14" t="s">
        <v>14</v>
      </c>
      <c r="C14" t="s">
        <v>15</v>
      </c>
    </row>
    <row r="15" spans="1:6">
      <c r="A15" t="s">
        <v>17</v>
      </c>
      <c r="B15" t="s">
        <v>16</v>
      </c>
      <c r="C15" t="s">
        <v>17</v>
      </c>
    </row>
    <row r="16" spans="1:6">
      <c r="A16" t="s">
        <v>19</v>
      </c>
      <c r="B16" s="15" t="s">
        <v>18</v>
      </c>
      <c r="C16" t="s">
        <v>19</v>
      </c>
    </row>
    <row r="17" spans="1:3">
      <c r="A17" t="s">
        <v>21</v>
      </c>
      <c r="B17" t="s">
        <v>20</v>
      </c>
      <c r="C17" t="s">
        <v>21</v>
      </c>
    </row>
    <row r="18" spans="1:3">
      <c r="A18" t="s">
        <v>23</v>
      </c>
      <c r="B18" t="s">
        <v>22</v>
      </c>
      <c r="C18" t="s">
        <v>23</v>
      </c>
    </row>
    <row r="19" spans="1:3">
      <c r="A19" t="s">
        <v>25</v>
      </c>
      <c r="B19" t="s">
        <v>24</v>
      </c>
      <c r="C19" t="s">
        <v>25</v>
      </c>
    </row>
    <row r="20" spans="1:3">
      <c r="A20" t="s">
        <v>27</v>
      </c>
      <c r="B20" t="s">
        <v>26</v>
      </c>
      <c r="C20" t="s">
        <v>27</v>
      </c>
    </row>
    <row r="21" spans="1:3">
      <c r="A21" t="s">
        <v>29</v>
      </c>
      <c r="B21" t="s">
        <v>28</v>
      </c>
      <c r="C21" t="s">
        <v>29</v>
      </c>
    </row>
    <row r="22" spans="1:3">
      <c r="A22" t="s">
        <v>31</v>
      </c>
      <c r="B22" t="s">
        <v>30</v>
      </c>
      <c r="C22" t="s">
        <v>31</v>
      </c>
    </row>
    <row r="23" spans="1:3">
      <c r="A23" t="s">
        <v>33</v>
      </c>
      <c r="B23" t="s">
        <v>32</v>
      </c>
      <c r="C23" t="s">
        <v>33</v>
      </c>
    </row>
    <row r="24" spans="1:3">
      <c r="A24" t="s">
        <v>35</v>
      </c>
      <c r="B24" t="s">
        <v>34</v>
      </c>
      <c r="C24" t="s">
        <v>35</v>
      </c>
    </row>
    <row r="25" spans="1:3">
      <c r="A25" t="s">
        <v>37</v>
      </c>
      <c r="B25" t="s">
        <v>36</v>
      </c>
      <c r="C25" t="s">
        <v>37</v>
      </c>
    </row>
    <row r="26" spans="1:3">
      <c r="A26" t="s">
        <v>39</v>
      </c>
      <c r="B26" t="s">
        <v>38</v>
      </c>
      <c r="C26" t="s">
        <v>39</v>
      </c>
    </row>
    <row r="27" spans="1:3">
      <c r="A27" t="s">
        <v>41</v>
      </c>
      <c r="B27" t="s">
        <v>40</v>
      </c>
      <c r="C27" t="s">
        <v>41</v>
      </c>
    </row>
    <row r="28" spans="1:3">
      <c r="A28" t="s">
        <v>116</v>
      </c>
      <c r="B28" t="s">
        <v>42</v>
      </c>
      <c r="C28" t="s">
        <v>116</v>
      </c>
    </row>
    <row r="29" spans="1:3">
      <c r="A29" t="s">
        <v>117</v>
      </c>
      <c r="B29" t="s">
        <v>118</v>
      </c>
      <c r="C29" t="s">
        <v>117</v>
      </c>
    </row>
    <row r="30" spans="1:3">
      <c r="A30" t="s">
        <v>44</v>
      </c>
      <c r="B30" t="s">
        <v>43</v>
      </c>
      <c r="C30" t="s">
        <v>44</v>
      </c>
    </row>
    <row r="31" spans="1:3">
      <c r="A31" t="s">
        <v>46</v>
      </c>
      <c r="B31" t="s">
        <v>45</v>
      </c>
      <c r="C31" t="s">
        <v>46</v>
      </c>
    </row>
    <row r="32" spans="1:3">
      <c r="A32" t="s">
        <v>48</v>
      </c>
      <c r="B32" t="s">
        <v>47</v>
      </c>
      <c r="C32" t="s">
        <v>48</v>
      </c>
    </row>
    <row r="33" spans="1:3">
      <c r="A33" t="s">
        <v>50</v>
      </c>
      <c r="B33" t="s">
        <v>49</v>
      </c>
      <c r="C33" t="s">
        <v>50</v>
      </c>
    </row>
    <row r="34" spans="1:3">
      <c r="A34" t="s">
        <v>52</v>
      </c>
      <c r="B34" t="s">
        <v>51</v>
      </c>
      <c r="C34" t="s">
        <v>52</v>
      </c>
    </row>
    <row r="35" spans="1:3">
      <c r="A35" t="s">
        <v>54</v>
      </c>
      <c r="B35" t="s">
        <v>53</v>
      </c>
      <c r="C35" t="s">
        <v>54</v>
      </c>
    </row>
    <row r="36" spans="1:3">
      <c r="A36" t="s">
        <v>56</v>
      </c>
      <c r="B36" t="s">
        <v>55</v>
      </c>
      <c r="C36" t="s">
        <v>56</v>
      </c>
    </row>
    <row r="37" spans="1:3">
      <c r="A37" t="s">
        <v>58</v>
      </c>
      <c r="B37" t="s">
        <v>57</v>
      </c>
      <c r="C37" t="s">
        <v>58</v>
      </c>
    </row>
    <row r="38" spans="1:3">
      <c r="A38" t="s">
        <v>60</v>
      </c>
      <c r="B38" t="s">
        <v>59</v>
      </c>
      <c r="C38" t="s">
        <v>60</v>
      </c>
    </row>
    <row r="39" spans="1:3">
      <c r="A39" t="s">
        <v>62</v>
      </c>
      <c r="B39" t="s">
        <v>61</v>
      </c>
      <c r="C39" t="s">
        <v>62</v>
      </c>
    </row>
    <row r="40" spans="1:3">
      <c r="A40" t="s">
        <v>64</v>
      </c>
      <c r="B40" t="s">
        <v>63</v>
      </c>
      <c r="C40" t="s">
        <v>64</v>
      </c>
    </row>
    <row r="41" spans="1:3">
      <c r="A41" t="s">
        <v>66</v>
      </c>
      <c r="B41" t="s">
        <v>65</v>
      </c>
      <c r="C41" t="s">
        <v>66</v>
      </c>
    </row>
    <row r="42" spans="1:3">
      <c r="A42" t="s">
        <v>68</v>
      </c>
      <c r="B42" t="s">
        <v>67</v>
      </c>
      <c r="C42" t="s">
        <v>68</v>
      </c>
    </row>
    <row r="43" spans="1:3">
      <c r="A43" t="s">
        <v>70</v>
      </c>
      <c r="B43" t="s">
        <v>69</v>
      </c>
      <c r="C43" t="s">
        <v>70</v>
      </c>
    </row>
    <row r="44" spans="1:3">
      <c r="A44" t="s">
        <v>72</v>
      </c>
      <c r="B44" t="s">
        <v>71</v>
      </c>
      <c r="C44" t="s">
        <v>72</v>
      </c>
    </row>
    <row r="45" spans="1:3">
      <c r="A45" t="s">
        <v>74</v>
      </c>
      <c r="B45" t="s">
        <v>73</v>
      </c>
      <c r="C45" t="s">
        <v>74</v>
      </c>
    </row>
    <row r="46" spans="1:3">
      <c r="A46" t="s">
        <v>76</v>
      </c>
      <c r="B46" t="s">
        <v>75</v>
      </c>
      <c r="C46" t="s">
        <v>76</v>
      </c>
    </row>
    <row r="47" spans="1:3">
      <c r="A47" t="s">
        <v>78</v>
      </c>
      <c r="B47" t="s">
        <v>77</v>
      </c>
      <c r="C47" t="s">
        <v>78</v>
      </c>
    </row>
    <row r="48" spans="1:3">
      <c r="A48" t="s">
        <v>80</v>
      </c>
      <c r="B48" t="s">
        <v>79</v>
      </c>
      <c r="C48" t="s">
        <v>80</v>
      </c>
    </row>
    <row r="49" spans="1:3">
      <c r="A49" t="s">
        <v>82</v>
      </c>
      <c r="B49" t="s">
        <v>81</v>
      </c>
      <c r="C49" t="s">
        <v>82</v>
      </c>
    </row>
    <row r="50" spans="1:3">
      <c r="A50" t="s">
        <v>84</v>
      </c>
      <c r="B50" t="s">
        <v>83</v>
      </c>
      <c r="C50" t="s">
        <v>84</v>
      </c>
    </row>
    <row r="51" spans="1:3">
      <c r="A51" t="s">
        <v>86</v>
      </c>
      <c r="B51" t="s">
        <v>85</v>
      </c>
      <c r="C51" t="s">
        <v>86</v>
      </c>
    </row>
  </sheetData>
  <pageMargins left="0.7" right="0.7" top="0.75" bottom="0.75" header="0.3" footer="0.3"/>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listing</vt:lpstr>
      <vt:lpstr>rate summary</vt:lpstr>
      <vt:lpstr>dataout</vt:lpstr>
      <vt:lpstr>distlist</vt:lpstr>
      <vt:lpstr>dataout</vt:lpstr>
      <vt:lpstr>distlist</vt:lpstr>
      <vt:lpstr>lealookup</vt:lpstr>
      <vt:lpstr>listing!Print_Area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Non-Resident Vocational Tuition Rates</dc:title>
  <dc:creator>DESE</dc:creator>
  <cp:lastModifiedBy>Zou, Dong (EOE)</cp:lastModifiedBy>
  <cp:lastPrinted>2017-04-26T20:48:46Z</cp:lastPrinted>
  <dcterms:created xsi:type="dcterms:W3CDTF">1997-11-13T18:10:11Z</dcterms:created>
  <dcterms:modified xsi:type="dcterms:W3CDTF">2025-04-09T22:06:28Z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9 2025 12:00AM</vt:lpwstr>
  </property>
</Properties>
</file>