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mc:AlternateContent xmlns:mc="http://schemas.openxmlformats.org/markup-compatibility/2006">
    <mc:Choice Requires="x15">
      <x15ac:absPath xmlns:x15ac="http://schemas.microsoft.com/office/spreadsheetml/2010/11/ac" url="C:\Users\dzou\Desktop\2023-11\SCTASK0467525\"/>
    </mc:Choice>
  </mc:AlternateContent>
  <xr:revisionPtr revIDLastSave="0" documentId="13_ncr:1_{3CAF0F2C-0DF4-4BCE-BEA2-4556A6ED9755}" xr6:coauthVersionLast="47" xr6:coauthVersionMax="47" xr10:uidLastSave="{00000000-0000-0000-0000-000000000000}"/>
  <bookViews>
    <workbookView xWindow="-38520" yWindow="660" windowWidth="38640" windowHeight="21120" tabRatio="601" xr2:uid="{00000000-000D-0000-FFFF-FFFF00000000}"/>
  </bookViews>
  <sheets>
    <sheet name="listing" sheetId="40" r:id="rId1"/>
    <sheet name="rate summary" sheetId="18" r:id="rId2"/>
    <sheet name="dataout" sheetId="41" r:id="rId3"/>
    <sheet name="distlist" sheetId="19" state="hidden" r:id="rId4"/>
  </sheets>
  <definedNames>
    <definedName name="_Key1" hidden="1">#REF!</definedName>
    <definedName name="_Order1" hidden="1">255</definedName>
    <definedName name="_Sort" hidden="1">#REF!</definedName>
    <definedName name="dataout">dataout!$B$10:$N$52</definedName>
    <definedName name="distlist">distlist!$A$9:$A$55</definedName>
    <definedName name="lealookup">distlist!$A$9:$B$55</definedName>
    <definedName name="membership">#REF!</definedName>
    <definedName name="pivot">#REF!</definedName>
    <definedName name="_xlnm.Print_Area" localSheetId="0">listing!$B$1:$G$51</definedName>
    <definedName name="rates">#REF!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8" l="1"/>
  <c r="B11" i="18" l="1"/>
  <c r="B10" i="18"/>
  <c r="B9" i="18"/>
  <c r="C15" i="18" l="1"/>
  <c r="C18" i="18" l="1"/>
  <c r="C16" i="18"/>
  <c r="C13" i="18"/>
  <c r="C14" i="18"/>
  <c r="C10" i="18" l="1"/>
  <c r="C9" i="18" l="1"/>
  <c r="C11" i="18" l="1"/>
  <c r="C12" i="18"/>
  <c r="C20" i="18" l="1"/>
  <c r="C21" i="18" l="1"/>
  <c r="C22" i="18" l="1"/>
</calcChain>
</file>

<file path=xl/sharedStrings.xml><?xml version="1.0" encoding="utf-8"?>
<sst xmlns="http://schemas.openxmlformats.org/spreadsheetml/2006/main" count="436" uniqueCount="133">
  <si>
    <t>Total</t>
  </si>
  <si>
    <t>Massachusetts Department of Elementary and Secondary Education</t>
  </si>
  <si>
    <t>District</t>
  </si>
  <si>
    <t>Pupil Services</t>
  </si>
  <si>
    <t>Average Cost</t>
  </si>
  <si>
    <t>LEA</t>
  </si>
  <si>
    <t>Select a district</t>
  </si>
  <si>
    <t>Org4code</t>
  </si>
  <si>
    <t>DistName</t>
  </si>
  <si>
    <t>0035</t>
  </si>
  <si>
    <t>Boston</t>
  </si>
  <si>
    <t>0049</t>
  </si>
  <si>
    <t>Cambridge</t>
  </si>
  <si>
    <t>0137</t>
  </si>
  <si>
    <t>0153</t>
  </si>
  <si>
    <t>Leominster</t>
  </si>
  <si>
    <t>0236</t>
  </si>
  <si>
    <t>Pittsfield</t>
  </si>
  <si>
    <t>0274</t>
  </si>
  <si>
    <t>Somerville</t>
  </si>
  <si>
    <t>0281</t>
  </si>
  <si>
    <t>Springfield</t>
  </si>
  <si>
    <t>0325</t>
  </si>
  <si>
    <t>Westfield</t>
  </si>
  <si>
    <t>0336</t>
  </si>
  <si>
    <t>Weymouth</t>
  </si>
  <si>
    <t>0406</t>
  </si>
  <si>
    <t>Northampton-Smith Vocational Agricultural</t>
  </si>
  <si>
    <t>0618</t>
  </si>
  <si>
    <t>Berkshire Hills</t>
  </si>
  <si>
    <t>0760</t>
  </si>
  <si>
    <t>Silver Lake</t>
  </si>
  <si>
    <t>0770</t>
  </si>
  <si>
    <t>Tantasqua</t>
  </si>
  <si>
    <t>0801</t>
  </si>
  <si>
    <t>Assabet Valley Regional Vocational Technical</t>
  </si>
  <si>
    <t>0805</t>
  </si>
  <si>
    <t>Blackstone Valley Regional Vocational Technical</t>
  </si>
  <si>
    <t>0806</t>
  </si>
  <si>
    <t>Blue Hills Regional Vocational Technical</t>
  </si>
  <si>
    <t>0810</t>
  </si>
  <si>
    <t>Bristol-Plymouth Regional Vocational Technical</t>
  </si>
  <si>
    <t>0815</t>
  </si>
  <si>
    <t>Cape Cod Regional Vocational Technical</t>
  </si>
  <si>
    <t>0817</t>
  </si>
  <si>
    <t>0818</t>
  </si>
  <si>
    <t>Franklin County Regional Vocational Technical</t>
  </si>
  <si>
    <t>0821</t>
  </si>
  <si>
    <t>Greater Fall River Regional Vocational Technical</t>
  </si>
  <si>
    <t>0823</t>
  </si>
  <si>
    <t>Greater Lawrence Regional Vocational Technical</t>
  </si>
  <si>
    <t>0825</t>
  </si>
  <si>
    <t>Greater New Bedford Regional Vocational Technical</t>
  </si>
  <si>
    <t>0828</t>
  </si>
  <si>
    <t>Greater Lowell Regional Vocational Technical</t>
  </si>
  <si>
    <t>0829</t>
  </si>
  <si>
    <t>South Middlesex Regional Vocational Technical</t>
  </si>
  <si>
    <t>0830</t>
  </si>
  <si>
    <t>Minuteman Regional Vocational Technical</t>
  </si>
  <si>
    <t>0832</t>
  </si>
  <si>
    <t>Montachusett Regional Vocational Technical</t>
  </si>
  <si>
    <t>0851</t>
  </si>
  <si>
    <t>Northern Berkshire Regional Vocational Technical</t>
  </si>
  <si>
    <t>0852</t>
  </si>
  <si>
    <t>Nashoba Valley Regional Vocational Technical</t>
  </si>
  <si>
    <t>0853</t>
  </si>
  <si>
    <t>Northeast Metropolitan Regional Vocational Technical</t>
  </si>
  <si>
    <t>0855</t>
  </si>
  <si>
    <t>Old Colony Regional Vocational Technical</t>
  </si>
  <si>
    <t>0860</t>
  </si>
  <si>
    <t>Pathfinder Regional Vocational Technical</t>
  </si>
  <si>
    <t>0871</t>
  </si>
  <si>
    <t>Shawsheen Valley Regional Vocational Technical</t>
  </si>
  <si>
    <t>0872</t>
  </si>
  <si>
    <t>Southeastern Regional Vocational Technical</t>
  </si>
  <si>
    <t>0873</t>
  </si>
  <si>
    <t>South Shore Regional Vocational Technical</t>
  </si>
  <si>
    <t>0876</t>
  </si>
  <si>
    <t>Southern Worcester County Regional Vocational Technical</t>
  </si>
  <si>
    <t>0878</t>
  </si>
  <si>
    <t>Tri County Regional Vocational Technical</t>
  </si>
  <si>
    <t>0879</t>
  </si>
  <si>
    <t>Upper Cape Cod Regional Vocational Technical</t>
  </si>
  <si>
    <t>0885</t>
  </si>
  <si>
    <t>Whittier Regional Vocational Technical</t>
  </si>
  <si>
    <t>0910</t>
  </si>
  <si>
    <t>Bristol County Agricultural</t>
  </si>
  <si>
    <t>0915</t>
  </si>
  <si>
    <t>Norfolk County Agricultural</t>
  </si>
  <si>
    <t>0176</t>
  </si>
  <si>
    <t>Medford</t>
  </si>
  <si>
    <t>rate</t>
  </si>
  <si>
    <t>Expenditures</t>
  </si>
  <si>
    <t>Total Expenditures</t>
  </si>
  <si>
    <t>Inflation-Adjusted Average Cost*</t>
  </si>
  <si>
    <t>Eligible Rate**</t>
  </si>
  <si>
    <t xml:space="preserve"> </t>
  </si>
  <si>
    <t>Change</t>
  </si>
  <si>
    <t>% Change</t>
  </si>
  <si>
    <t>Office of District and School Finance</t>
  </si>
  <si>
    <t>Instruction</t>
  </si>
  <si>
    <t>FTE</t>
  </si>
  <si>
    <t>Cap</t>
  </si>
  <si>
    <t>Inflation Adjusted</t>
  </si>
  <si>
    <t>Norfolk/ 
Bristol</t>
  </si>
  <si>
    <t>C74 Vocational Technical</t>
  </si>
  <si>
    <t>*</t>
  </si>
  <si>
    <t>**</t>
  </si>
  <si>
    <t>FTE Membership</t>
  </si>
  <si>
    <t>Admn and Fixed</t>
  </si>
  <si>
    <t>Instructional Services - Agricultural</t>
  </si>
  <si>
    <t>Agricultural Share of Administration and Fixed Charges</t>
  </si>
  <si>
    <t>Agricultural Share of Pupil Services</t>
  </si>
  <si>
    <t>Minuteman Regional Vocational Technical**</t>
  </si>
  <si>
    <t>Yes</t>
  </si>
  <si>
    <t>Holyoke</t>
  </si>
  <si>
    <t>FY23</t>
  </si>
  <si>
    <t>FY23 Rate</t>
  </si>
  <si>
    <t>Essex North Shore Agricultural and Technical (vocational rate)</t>
  </si>
  <si>
    <t>Essex North Shore Agricultural and Technical (agricultural rate)*</t>
  </si>
  <si>
    <t>FY24 Non-Resident Vocational Tuition Rates</t>
  </si>
  <si>
    <t>FY24</t>
  </si>
  <si>
    <t>FY23-24</t>
  </si>
  <si>
    <t>FY24 Non-Resident Vocational Tuition Rate Summary</t>
  </si>
  <si>
    <t>Inflation rate used in FY24 Chapter 70 calculations was 4.50%</t>
  </si>
  <si>
    <t>**Minuteman is authorized to charge a capital fee in addition to their non-resident tuition rate in accordance with 603 CMR 4.03 (6)(b)(4). The Department calculates these rates each year using updated information provided by the district. The FY23 capital fee for Type A communities is $8,200.13 and the capital fee for Type B communities is $6,150.10.</t>
  </si>
  <si>
    <t>Essex North Shore Agricultural Technical (vocational)</t>
  </si>
  <si>
    <t>Essex North Shore Agricultural Technical (agricultural)</t>
  </si>
  <si>
    <t>0817b</t>
  </si>
  <si>
    <t>The lesser of the inflation-adjusted average cost or $20,613, which is 125% of the FY24 foundation budget vocational rate of $16,491. Norfolk and Bristol County Agricultural Schools have statutory authority to establish non-resident rates in excess of this amount in accordance with Chapter 6, Section 82 of the Acts of 1991.</t>
  </si>
  <si>
    <t>* ESNAT is authorized to charge an incremental capital fee to it's agricultural non-resident tuition rate in accordance with Chapter 463 of the Acts of 2004. The Department calculates this rate each year using updated information provided by the district. The rate for FY24 is $1,693.41 per student.</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</si>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</sst>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 numFmtId="168" formatCode="[$-409]mmmm\ d\,\ yyyy;@"/>
  </numFmts>
  <fonts count="33">
    <font>
      <sz val="11"/>
      <name val="Calibri"/>
      <family val="2"/>
      <scheme val="minor"/>
    </font>
    <font>
      <sz val="11"/>
      <color theme="1"/>
      <name val="Calibri"/>
      <family val="2"/>
      <scheme val="minor"/>
    </font>
    <font>
      <sz val="10"/>
      <name val="Arial"/>
      <family val="2"/>
    </font>
    <font>
      <sz val="12"/>
      <name val="SWISS"/>
    </font>
    <font>
      <b/>
      <sz val="12"/>
      <name val="Arial"/>
      <family val="2"/>
    </font>
    <font>
      <b/>
      <sz val="12"/>
      <name val="Arial"/>
      <family val="2"/>
    </font>
    <font>
      <sz val="8"/>
      <name val="Arial"/>
      <family val="2"/>
    </font>
    <font>
      <sz val="12"/>
      <color indexed="9"/>
      <name val="Arial"/>
      <family val="2"/>
    </font>
    <font>
      <sz val="11"/>
      <name val="Calibri"/>
      <family val="2"/>
      <scheme val="minor"/>
    </font>
    <font>
      <b/>
      <sz val="11"/>
      <name val="Calibri"/>
      <family val="2"/>
      <scheme val="minor"/>
    </font>
    <font>
      <sz val="11"/>
      <color theme="0"/>
      <name val="Calibri"/>
      <family val="2"/>
      <scheme val="minor"/>
    </font>
    <font>
      <b/>
      <sz val="14"/>
      <name val="Calibri"/>
      <family val="2"/>
      <scheme val="minor"/>
    </font>
    <font>
      <sz val="12"/>
      <name val="Calibri"/>
      <family val="2"/>
      <scheme val="minor"/>
    </font>
    <font>
      <sz val="11"/>
      <color indexed="8"/>
      <name val="Calibri"/>
      <family val="2"/>
    </font>
    <font>
      <sz val="10"/>
      <name val="Courier"/>
    </font>
    <font>
      <sz val="10"/>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s>
  <fills count="2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
    <xf numFmtId="0" fontId="0" fillId="0" borderId="0"/>
    <xf numFmtId="3" fontId="3" fillId="0" borderId="0"/>
    <xf numFmtId="44" fontId="2" fillId="0" borderId="0" applyFont="0" applyFill="0" applyBorder="0" applyAlignment="0" applyProtection="0"/>
    <xf numFmtId="0" fontId="8" fillId="0" borderId="0"/>
    <xf numFmtId="0" fontId="14"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 applyNumberFormat="0" applyAlignment="0" applyProtection="0"/>
    <xf numFmtId="0" fontId="19" fillId="23" borderId="3" applyNumberFormat="0" applyAlignment="0" applyProtection="0"/>
    <xf numFmtId="43" fontId="2" fillId="0" borderId="0" applyFont="0" applyFill="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9" borderId="2" applyNumberFormat="0" applyAlignment="0" applyProtection="0"/>
    <xf numFmtId="0" fontId="26" fillId="0" borderId="7" applyNumberFormat="0" applyFill="0" applyAlignment="0" applyProtection="0"/>
    <xf numFmtId="0" fontId="27" fillId="24" borderId="0" applyNumberFormat="0" applyBorder="0" applyAlignment="0" applyProtection="0"/>
    <xf numFmtId="0" fontId="32" fillId="0" borderId="0"/>
    <xf numFmtId="0" fontId="2" fillId="25" borderId="1" applyNumberFormat="0" applyFont="0" applyAlignment="0" applyProtection="0"/>
    <xf numFmtId="0" fontId="28" fillId="22" borderId="8" applyNumberFormat="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43" fontId="1" fillId="0" borderId="0" applyFont="0" applyFill="0" applyBorder="0" applyAlignment="0" applyProtection="0"/>
    <xf numFmtId="0" fontId="15" fillId="0" borderId="0"/>
    <xf numFmtId="44" fontId="14" fillId="0" borderId="0" applyFont="0" applyFill="0" applyBorder="0" applyAlignment="0" applyProtection="0"/>
    <xf numFmtId="0" fontId="18" fillId="22" borderId="10" applyNumberFormat="0" applyAlignment="0" applyProtection="0"/>
    <xf numFmtId="0" fontId="25" fillId="9" borderId="10" applyNumberFormat="0" applyAlignment="0" applyProtection="0"/>
    <xf numFmtId="0" fontId="2" fillId="25" borderId="11" applyNumberFormat="0" applyFont="0" applyAlignment="0" applyProtection="0"/>
    <xf numFmtId="0" fontId="28" fillId="22" borderId="12" applyNumberFormat="0" applyAlignment="0" applyProtection="0"/>
    <xf numFmtId="0" fontId="30" fillId="0" borderId="13" applyNumberFormat="0" applyFill="0" applyAlignment="0" applyProtection="0"/>
  </cellStyleXfs>
  <cellXfs count="36">
    <xf numFmtId="0" fontId="0" fillId="0" borderId="0" xfId="0"/>
    <xf numFmtId="17" fontId="0" fillId="0" borderId="0" xfId="0" applyNumberFormat="1" applyAlignment="1">
      <alignment horizontal="center"/>
    </xf>
    <xf numFmtId="17" fontId="0" fillId="0" borderId="0" xfId="0" applyNumberFormat="1"/>
    <xf numFmtId="1" fontId="0" fillId="0" borderId="0" xfId="0" applyNumberFormat="1" applyAlignment="1">
      <alignment horizontal="center"/>
    </xf>
    <xf numFmtId="1" fontId="7" fillId="0" borderId="0" xfId="0" applyNumberFormat="1" applyFont="1" applyAlignment="1">
      <alignment horizontal="center"/>
    </xf>
    <xf numFmtId="0" fontId="9" fillId="0" borderId="0" xfId="0" applyFont="1"/>
    <xf numFmtId="0" fontId="9" fillId="0" borderId="0" xfId="0" applyFont="1" applyAlignment="1">
      <alignment horizontal="center"/>
    </xf>
    <xf numFmtId="1" fontId="0" fillId="0" borderId="0" xfId="0" applyNumberFormat="1"/>
    <xf numFmtId="165" fontId="0" fillId="0" borderId="0" xfId="0" applyNumberFormat="1"/>
    <xf numFmtId="166" fontId="0" fillId="0" borderId="0" xfId="0" applyNumberFormat="1"/>
    <xf numFmtId="1" fontId="10" fillId="0" borderId="0" xfId="0" applyNumberFormat="1" applyFont="1"/>
    <xf numFmtId="17" fontId="12" fillId="0" borderId="0" xfId="0" applyNumberFormat="1" applyFont="1"/>
    <xf numFmtId="164" fontId="0" fillId="0" borderId="0" xfId="0" applyNumberFormat="1"/>
    <xf numFmtId="167" fontId="0" fillId="0" borderId="0" xfId="0" applyNumberFormat="1"/>
    <xf numFmtId="0" fontId="0" fillId="0" borderId="0" xfId="0" quotePrefix="1"/>
    <xf numFmtId="0" fontId="5" fillId="0" borderId="0" xfId="0" applyFont="1" applyAlignment="1">
      <alignment horizontal="center"/>
    </xf>
    <xf numFmtId="0" fontId="9" fillId="0" borderId="0" xfId="3" applyFont="1"/>
    <xf numFmtId="0" fontId="0" fillId="0" borderId="0" xfId="0" applyAlignment="1">
      <alignment horizontal="right" vertical="top"/>
    </xf>
    <xf numFmtId="165" fontId="0" fillId="0" borderId="0" xfId="0" quotePrefix="1" applyNumberFormat="1"/>
    <xf numFmtId="165" fontId="9" fillId="0" borderId="0" xfId="0" applyNumberFormat="1" applyFont="1"/>
    <xf numFmtId="17" fontId="0" fillId="3" borderId="0" xfId="0" applyNumberFormat="1" applyFill="1"/>
    <xf numFmtId="10" fontId="9" fillId="2" borderId="0" xfId="0" applyNumberFormat="1" applyFont="1" applyFill="1" applyAlignment="1">
      <alignment horizontal="center"/>
    </xf>
    <xf numFmtId="3" fontId="9" fillId="2" borderId="0" xfId="0" applyNumberFormat="1" applyFont="1" applyFill="1" applyAlignment="1">
      <alignment horizontal="center"/>
    </xf>
    <xf numFmtId="0" fontId="9" fillId="0" borderId="0" xfId="0" applyFont="1" applyAlignment="1">
      <alignment horizontal="center" wrapText="1"/>
    </xf>
    <xf numFmtId="165" fontId="0" fillId="0" borderId="0" xfId="0" applyNumberFormat="1" applyAlignment="1">
      <alignment horizontal="left"/>
    </xf>
    <xf numFmtId="165" fontId="0" fillId="0" borderId="0" xfId="0" applyNumberFormat="1" applyAlignment="1">
      <alignment horizontal="right"/>
    </xf>
    <xf numFmtId="168" fontId="0" fillId="0" borderId="0" xfId="0" applyNumberFormat="1" applyAlignment="1">
      <alignment horizontal="left"/>
    </xf>
    <xf numFmtId="0" fontId="0" fillId="0" borderId="0" xfId="0" applyAlignment="1">
      <alignment horizontal="left" indent="1"/>
    </xf>
    <xf numFmtId="164" fontId="0" fillId="0" borderId="0" xfId="0" applyNumberFormat="1" applyAlignment="1">
      <alignment horizontal="right"/>
    </xf>
    <xf numFmtId="165" fontId="0" fillId="0" borderId="0" xfId="0" quotePrefix="1" applyNumberFormat="1" applyAlignment="1">
      <alignment horizontal="right"/>
    </xf>
    <xf numFmtId="0" fontId="0" fillId="0" borderId="0" xfId="0" applyAlignment="1">
      <alignment wrapText="1"/>
    </xf>
    <xf numFmtId="0" fontId="11" fillId="0" borderId="0" xfId="0" applyFont="1" applyAlignment="1">
      <alignment horizontal="center"/>
    </xf>
    <xf numFmtId="168" fontId="0" fillId="0" borderId="0" xfId="0" applyNumberFormat="1" applyAlignment="1">
      <alignment horizontal="left"/>
    </xf>
    <xf numFmtId="0" fontId="0" fillId="0" borderId="0" xfId="0"/>
    <xf numFmtId="0" fontId="4" fillId="0" borderId="0" xfId="0" applyFont="1" applyAlignment="1">
      <alignment horizontal="center"/>
    </xf>
    <xf numFmtId="0" fontId="9" fillId="0" borderId="0" xfId="0" applyFont="1" applyAlignment="1">
      <alignment horizontal="center"/>
    </xf>
  </cellXfs>
  <cellStyles count="58">
    <cellStyle name="20% - Accent1 2" xfId="5" xr:uid="{1B5F37CC-7392-401B-BDD2-92F14064202E}"/>
    <cellStyle name="20% - Accent2 2" xfId="6" xr:uid="{553186CA-0B31-44E6-BC99-B55BD7A8811B}"/>
    <cellStyle name="20% - Accent3 2" xfId="7" xr:uid="{C3737CB8-28FB-4E94-B74E-25EA9481894F}"/>
    <cellStyle name="20% - Accent4 2" xfId="8" xr:uid="{779F38CF-AEAF-4C60-B87D-AD452E81F944}"/>
    <cellStyle name="20% - Accent5 2" xfId="9" xr:uid="{1CC279AA-C773-40D6-A49E-4E0C3A3A9AA1}"/>
    <cellStyle name="20% - Accent6 2" xfId="10" xr:uid="{3A537459-5CE7-411C-B2E7-311BCEB88315}"/>
    <cellStyle name="40% - Accent1 2" xfId="11" xr:uid="{57A83886-2162-42A6-BABA-9F9345E5DBAA}"/>
    <cellStyle name="40% - Accent2 2" xfId="12" xr:uid="{004C2D63-5F5F-4632-BF74-6F50B1817319}"/>
    <cellStyle name="40% - Accent3 2" xfId="13" xr:uid="{DF997E6D-5D31-4412-8C13-9735CE4DA755}"/>
    <cellStyle name="40% - Accent4 2" xfId="14" xr:uid="{D0383B1D-CC4E-4E30-9722-DB2CEBEEF0C5}"/>
    <cellStyle name="40% - Accent5 2" xfId="15" xr:uid="{C4AC1D85-49ED-4BAF-B58E-5E97741ABAF6}"/>
    <cellStyle name="40% - Accent6 2" xfId="16" xr:uid="{4DC227F0-ADED-4DED-AA7A-9E7BC1C5957B}"/>
    <cellStyle name="60% - Accent1 2" xfId="17" xr:uid="{9D1BC935-D9C0-46EF-8A06-0B84B9AE775E}"/>
    <cellStyle name="60% - Accent2 2" xfId="18" xr:uid="{3AED10F3-D026-4FB3-B069-DDC1ECD0EDAC}"/>
    <cellStyle name="60% - Accent3 2" xfId="19" xr:uid="{E00772C7-29F9-4C16-80C1-7C769DC13E9C}"/>
    <cellStyle name="60% - Accent4 2" xfId="20" xr:uid="{4FAA55AE-5F47-4E04-8F1D-BEEC37BC6AA9}"/>
    <cellStyle name="60% - Accent5 2" xfId="21" xr:uid="{DF88067F-83E3-41B2-B389-26A0BCE7E383}"/>
    <cellStyle name="60% - Accent6 2" xfId="22" xr:uid="{8F50E3F7-D6E5-4B20-85FD-1B7D6BDEC396}"/>
    <cellStyle name="Accent1 2" xfId="23" xr:uid="{4D8EF9E0-527F-438C-83BC-3100EA1B11AA}"/>
    <cellStyle name="Accent2 2" xfId="24" xr:uid="{A66C3A1A-E131-41CF-A2C3-D07158280FE4}"/>
    <cellStyle name="Accent3 2" xfId="25" xr:uid="{9819234A-7DC5-4DE8-9C44-C495557B3631}"/>
    <cellStyle name="Accent4 2" xfId="26" xr:uid="{A99A1FA2-29B9-4DDE-A405-68EE1BA70A3B}"/>
    <cellStyle name="Accent5 2" xfId="27" xr:uid="{56AD7094-6E8E-4A46-9226-C9B66630322A}"/>
    <cellStyle name="Accent6 2" xfId="28" xr:uid="{4FD8E845-E9D0-400D-943A-D7CB0170E938}"/>
    <cellStyle name="Bad 2" xfId="29" xr:uid="{11A89846-49E2-4C81-8585-B8267B1209E5}"/>
    <cellStyle name="Calculation 2" xfId="30" xr:uid="{A761BF89-533D-4735-B72E-89B837260192}"/>
    <cellStyle name="Calculation 3" xfId="53" xr:uid="{91CE7C95-456F-4E19-A2FE-B3431D85C192}"/>
    <cellStyle name="Check Cell 2" xfId="31" xr:uid="{DE9A4DF4-0D98-48A8-AEE1-3E9DC115D3C8}"/>
    <cellStyle name="Comma 2" xfId="50" xr:uid="{B7E407D2-F75B-4CB0-AB84-19F170BBE93D}"/>
    <cellStyle name="Comma 3" xfId="32" xr:uid="{B5C988EE-B201-4BFC-829F-3830338076A7}"/>
    <cellStyle name="Currency 2" xfId="2" xr:uid="{00000000-0005-0000-0000-000002000000}"/>
    <cellStyle name="Currency 3" xfId="52" xr:uid="{EFCA7AAE-00AE-470D-93F0-724869EE9C2D}"/>
    <cellStyle name="Explanatory Text 2" xfId="33" xr:uid="{7F389A9C-4C95-45D2-B2C9-B4CE220E0B01}"/>
    <cellStyle name="Good 2" xfId="34" xr:uid="{9B792E84-DCBB-4CDF-9164-59D489A0C7A0}"/>
    <cellStyle name="Heading 1 2" xfId="35" xr:uid="{65FF2710-579A-4ED1-BC49-24730EF6A6B7}"/>
    <cellStyle name="Heading 2 2" xfId="36" xr:uid="{3EEEEE4B-FD4A-463A-9F0A-8C72085337A1}"/>
    <cellStyle name="Heading 3 2" xfId="37" xr:uid="{8876BAD4-C908-413B-86CE-D3D8031CB658}"/>
    <cellStyle name="Heading 4 2" xfId="38" xr:uid="{5AD3B5A0-D7F8-493A-A5D5-92555350802E}"/>
    <cellStyle name="Input 2" xfId="39" xr:uid="{FF2B61B1-F161-4B69-9ED1-F54BA7918A9F}"/>
    <cellStyle name="Input 3" xfId="54" xr:uid="{BE83CDD1-31DD-4F0F-AFBA-E22DE05B4DE3}"/>
    <cellStyle name="Linked Cell 2" xfId="40" xr:uid="{AB8BA06C-277D-41EF-BD49-ED715B754927}"/>
    <cellStyle name="Neutral 2" xfId="41" xr:uid="{0DD1E78F-49CE-45F1-B519-51BD4BF0B2C4}"/>
    <cellStyle name="Normal" xfId="0" builtinId="0" customBuiltin="1"/>
    <cellStyle name="Normal 2" xfId="3" xr:uid="{00000000-0005-0000-0000-000005000000}"/>
    <cellStyle name="Normal 2 2" xfId="42" xr:uid="{8694D17B-4AC0-4DB8-9A93-AB630E96D3F8}"/>
    <cellStyle name="Normal 3" xfId="49" xr:uid="{B178D04A-164D-4E38-B690-FFAF24464633}"/>
    <cellStyle name="Normal 4" xfId="1" xr:uid="{00000000-0005-0000-0000-000006000000}"/>
    <cellStyle name="Normal 4 2" xfId="51" xr:uid="{8962CE40-7BE9-4A9D-9E57-4D7D2D8DADDF}"/>
    <cellStyle name="Normal 5" xfId="4" xr:uid="{C54EEED6-E850-4A83-B381-70239F610188}"/>
    <cellStyle name="Note 2" xfId="43" xr:uid="{6BAC392B-C9BB-42E3-8F8D-B1A21BB89619}"/>
    <cellStyle name="Note 3" xfId="55" xr:uid="{0CAD6F85-BB5A-4CE2-A666-E62849BD20C9}"/>
    <cellStyle name="Output 2" xfId="44" xr:uid="{283983BF-2360-462D-8629-A2D0ECEED160}"/>
    <cellStyle name="Output 3" xfId="56" xr:uid="{2D6662DD-47B0-4792-918D-17EB256B4616}"/>
    <cellStyle name="Percent 2" xfId="45" xr:uid="{CD4EFE7A-8A25-484A-861A-459DCF33780F}"/>
    <cellStyle name="Title 2" xfId="46" xr:uid="{F0AC6788-1123-4026-9F98-A2DCB5BB977F}"/>
    <cellStyle name="Total 2" xfId="47" xr:uid="{D8AC2ED1-E443-4D21-98AD-AD964822718A}"/>
    <cellStyle name="Total 3" xfId="57" xr:uid="{A5076CCF-3B31-466A-AE6D-1E0B3E878DF6}"/>
    <cellStyle name="Warning Text 2" xfId="48" xr:uid="{DFC3E9F5-2FC8-478B-B0F3-E7B53EE39F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53"/>
  <sheetViews>
    <sheetView showGridLines="0" tabSelected="1" zoomScaleNormal="100" workbookViewId="0">
      <pane ySplit="7" topLeftCell="A8" activePane="bottomLeft" state="frozen"/>
      <selection pane="bottomLeft" activeCell="A8" sqref="A8"/>
    </sheetView>
  </sheetViews>
  <sheetFormatPr defaultRowHeight="14.4"/>
  <cols>
    <col min="1" max="1" width="3.5546875" customWidth="1"/>
    <col min="2" max="2" width="5.5546875" customWidth="1"/>
    <col min="3" max="3" width="57.5546875" customWidth="1"/>
    <col min="6" max="6" width="12.5546875" bestFit="1" customWidth="1"/>
    <col min="8" max="8" width="32.44140625" bestFit="1" customWidth="1"/>
    <col min="10" max="10" width="10.21875" bestFit="1" customWidth="1"/>
  </cols>
  <sheetData>
    <row r="1" spans="2:13" ht="18">
      <c r="B1" s="31" t="s">
        <v>1</v>
      </c>
      <c r="C1" s="31"/>
      <c r="D1" s="31"/>
      <c r="E1" s="31"/>
      <c r="F1" s="31"/>
      <c r="G1" s="31"/>
    </row>
    <row r="2" spans="2:13" ht="18">
      <c r="B2" s="31" t="s">
        <v>99</v>
      </c>
      <c r="C2" s="31"/>
      <c r="D2" s="31"/>
      <c r="E2" s="31"/>
      <c r="F2" s="31"/>
      <c r="G2" s="31"/>
    </row>
    <row r="4" spans="2:13" ht="18">
      <c r="B4" s="31" t="s">
        <v>120</v>
      </c>
      <c r="C4" s="31"/>
      <c r="D4" s="31"/>
      <c r="E4" s="31"/>
      <c r="F4" s="31"/>
      <c r="G4" s="31"/>
    </row>
    <row r="6" spans="2:13">
      <c r="F6" s="6" t="s">
        <v>97</v>
      </c>
    </row>
    <row r="7" spans="2:13">
      <c r="B7" s="5" t="s">
        <v>5</v>
      </c>
      <c r="C7" s="5" t="s">
        <v>2</v>
      </c>
      <c r="D7" s="6" t="s">
        <v>116</v>
      </c>
      <c r="E7" s="6" t="s">
        <v>121</v>
      </c>
      <c r="F7" s="6" t="s">
        <v>122</v>
      </c>
      <c r="G7" s="6" t="s">
        <v>98</v>
      </c>
    </row>
    <row r="8" spans="2:13">
      <c r="B8" t="s">
        <v>11</v>
      </c>
      <c r="C8" t="s">
        <v>12</v>
      </c>
      <c r="D8" s="8">
        <v>12739.807170540325</v>
      </c>
      <c r="E8" s="25">
        <v>12690.125830849047</v>
      </c>
      <c r="F8" s="25">
        <v>-49.681339691278481</v>
      </c>
      <c r="G8" s="13">
        <v>-3.8996932234706171E-3</v>
      </c>
      <c r="J8" s="24"/>
      <c r="M8" s="8"/>
    </row>
    <row r="9" spans="2:13">
      <c r="B9" t="s">
        <v>13</v>
      </c>
      <c r="C9" t="s">
        <v>115</v>
      </c>
      <c r="D9" s="25" t="s">
        <v>131</v>
      </c>
      <c r="E9" s="25">
        <v>18895.825001913487</v>
      </c>
      <c r="F9" s="25" t="s">
        <v>132</v>
      </c>
      <c r="G9" s="13">
        <v>0</v>
      </c>
      <c r="J9" s="24"/>
      <c r="M9" s="8"/>
    </row>
    <row r="10" spans="2:13">
      <c r="B10" t="s">
        <v>14</v>
      </c>
      <c r="C10" t="s">
        <v>15</v>
      </c>
      <c r="D10" s="8">
        <v>8998.382402055453</v>
      </c>
      <c r="E10" s="25">
        <v>9831.476464718764</v>
      </c>
      <c r="F10" s="25">
        <v>833.09406266331098</v>
      </c>
      <c r="G10" s="13">
        <v>9.2582647129223108E-2</v>
      </c>
      <c r="J10" s="24"/>
      <c r="M10" s="8"/>
    </row>
    <row r="11" spans="2:13">
      <c r="B11" t="s">
        <v>89</v>
      </c>
      <c r="C11" t="s">
        <v>90</v>
      </c>
      <c r="D11" s="8">
        <v>10406.511486787402</v>
      </c>
      <c r="E11" s="25">
        <v>11939.832484778488</v>
      </c>
      <c r="F11" s="25">
        <v>1533.3209979910862</v>
      </c>
      <c r="G11" s="13">
        <v>0.14734245956849834</v>
      </c>
      <c r="J11" s="24"/>
      <c r="M11" s="8"/>
    </row>
    <row r="12" spans="2:13">
      <c r="B12" t="s">
        <v>16</v>
      </c>
      <c r="C12" t="s">
        <v>17</v>
      </c>
      <c r="D12" s="8">
        <v>19622</v>
      </c>
      <c r="E12" s="25">
        <v>19319.984619445535</v>
      </c>
      <c r="F12" s="25">
        <v>-302.01538055446508</v>
      </c>
      <c r="G12" s="13">
        <v>-1.5391671621367092E-2</v>
      </c>
      <c r="J12" s="24"/>
      <c r="M12" s="8"/>
    </row>
    <row r="13" spans="2:13">
      <c r="B13" t="s">
        <v>18</v>
      </c>
      <c r="C13" t="s">
        <v>19</v>
      </c>
      <c r="D13" s="8">
        <v>14036.518768048341</v>
      </c>
      <c r="E13" s="25">
        <v>13956.625864290874</v>
      </c>
      <c r="F13" s="25">
        <v>-79.892903757467138</v>
      </c>
      <c r="G13" s="13">
        <v>-5.6917890452531034E-3</v>
      </c>
      <c r="J13" s="24"/>
      <c r="M13" s="8"/>
    </row>
    <row r="14" spans="2:13">
      <c r="B14" t="s">
        <v>20</v>
      </c>
      <c r="C14" t="s">
        <v>21</v>
      </c>
      <c r="D14" s="8">
        <v>12791.151530135883</v>
      </c>
      <c r="E14" s="25">
        <v>15083.367058379041</v>
      </c>
      <c r="F14" s="25">
        <v>2292.2155282431577</v>
      </c>
      <c r="G14" s="13">
        <v>0.17920321894730981</v>
      </c>
      <c r="J14" s="24"/>
      <c r="M14" s="8"/>
    </row>
    <row r="15" spans="2:13">
      <c r="B15" t="s">
        <v>22</v>
      </c>
      <c r="C15" t="s">
        <v>23</v>
      </c>
      <c r="D15" s="8">
        <v>18836.322809375011</v>
      </c>
      <c r="E15" s="25">
        <v>20613</v>
      </c>
      <c r="F15" s="25">
        <v>1776.6771906249887</v>
      </c>
      <c r="G15" s="13">
        <v>9.4321869963957097E-2</v>
      </c>
      <c r="J15" s="24"/>
      <c r="M15" s="8"/>
    </row>
    <row r="16" spans="2:13" hidden="1">
      <c r="B16" t="s">
        <v>24</v>
      </c>
      <c r="C16" t="s">
        <v>25</v>
      </c>
      <c r="D16" s="8">
        <v>0</v>
      </c>
      <c r="E16" s="25">
        <v>7376.3328609037972</v>
      </c>
      <c r="F16" s="25">
        <v>7376.3328609037972</v>
      </c>
      <c r="G16" s="13">
        <v>0</v>
      </c>
      <c r="J16" s="24"/>
      <c r="M16" s="8"/>
    </row>
    <row r="17" spans="2:13">
      <c r="B17" t="s">
        <v>26</v>
      </c>
      <c r="C17" t="s">
        <v>27</v>
      </c>
      <c r="D17" s="8">
        <v>19622</v>
      </c>
      <c r="E17" s="25">
        <v>20076.128432702004</v>
      </c>
      <c r="F17" s="25">
        <v>454.12843270200392</v>
      </c>
      <c r="G17" s="13">
        <v>2.3143840215166848E-2</v>
      </c>
      <c r="J17" s="24"/>
      <c r="M17" s="8"/>
    </row>
    <row r="18" spans="2:13">
      <c r="B18" t="s">
        <v>28</v>
      </c>
      <c r="C18" t="s">
        <v>29</v>
      </c>
      <c r="D18" s="8">
        <v>19622</v>
      </c>
      <c r="E18" s="25">
        <v>19400.096342499714</v>
      </c>
      <c r="F18" s="25">
        <v>-221.9036575002865</v>
      </c>
      <c r="G18" s="13">
        <v>-1.1308921491197967E-2</v>
      </c>
      <c r="J18" s="24"/>
      <c r="M18" s="8"/>
    </row>
    <row r="19" spans="2:13">
      <c r="B19" t="s">
        <v>30</v>
      </c>
      <c r="C19" t="s">
        <v>31</v>
      </c>
      <c r="D19" s="25">
        <v>10793.874389792134</v>
      </c>
      <c r="E19" s="25">
        <v>10846.41624390317</v>
      </c>
      <c r="F19" s="25">
        <v>52.541854111035718</v>
      </c>
      <c r="G19" s="13">
        <v>4.8677474105799333E-3</v>
      </c>
      <c r="J19" s="24"/>
      <c r="M19" s="8"/>
    </row>
    <row r="20" spans="2:13">
      <c r="B20" t="s">
        <v>32</v>
      </c>
      <c r="C20" t="s">
        <v>33</v>
      </c>
      <c r="D20" s="8">
        <v>10845.416504454013</v>
      </c>
      <c r="E20" s="25">
        <v>14037.60938925869</v>
      </c>
      <c r="F20" s="25">
        <v>3192.1928848046773</v>
      </c>
      <c r="G20" s="13">
        <v>0.29433566553148993</v>
      </c>
      <c r="J20" s="24"/>
      <c r="M20" s="8"/>
    </row>
    <row r="21" spans="2:13">
      <c r="B21" t="s">
        <v>34</v>
      </c>
      <c r="C21" t="s">
        <v>35</v>
      </c>
      <c r="D21" s="8">
        <v>17233.935178184554</v>
      </c>
      <c r="E21" s="25">
        <v>18944.672752133909</v>
      </c>
      <c r="F21" s="25">
        <v>1710.7375739493546</v>
      </c>
      <c r="G21" s="13">
        <v>9.9265638187781904E-2</v>
      </c>
      <c r="J21" s="24"/>
      <c r="M21" s="8"/>
    </row>
    <row r="22" spans="2:13">
      <c r="B22" t="s">
        <v>36</v>
      </c>
      <c r="C22" t="s">
        <v>37</v>
      </c>
      <c r="D22" s="8">
        <v>18574.784375148782</v>
      </c>
      <c r="E22" s="25">
        <v>18955.951446737356</v>
      </c>
      <c r="F22" s="25">
        <v>381.16707158857389</v>
      </c>
      <c r="G22" s="13">
        <v>2.0520672751309976E-2</v>
      </c>
      <c r="J22" s="24"/>
      <c r="M22" s="8"/>
    </row>
    <row r="23" spans="2:13">
      <c r="B23" t="s">
        <v>38</v>
      </c>
      <c r="C23" t="s">
        <v>39</v>
      </c>
      <c r="D23" s="8">
        <v>19622</v>
      </c>
      <c r="E23" s="25">
        <v>20613</v>
      </c>
      <c r="F23" s="25">
        <v>991</v>
      </c>
      <c r="G23" s="13">
        <v>5.0504535725206398E-2</v>
      </c>
      <c r="J23" s="24"/>
      <c r="M23" s="8"/>
    </row>
    <row r="24" spans="2:13">
      <c r="B24" t="s">
        <v>40</v>
      </c>
      <c r="C24" t="s">
        <v>41</v>
      </c>
      <c r="D24" s="8">
        <v>15490.402509776561</v>
      </c>
      <c r="E24" s="25">
        <v>15714.874202968322</v>
      </c>
      <c r="F24" s="25">
        <v>224.47169319176101</v>
      </c>
      <c r="G24" s="13">
        <v>1.4491017457428153E-2</v>
      </c>
      <c r="J24" s="24"/>
      <c r="M24" s="8"/>
    </row>
    <row r="25" spans="2:13">
      <c r="B25" t="s">
        <v>42</v>
      </c>
      <c r="C25" t="s">
        <v>43</v>
      </c>
      <c r="D25" s="8">
        <v>19622</v>
      </c>
      <c r="E25" s="25">
        <v>20613</v>
      </c>
      <c r="F25" s="25">
        <v>991</v>
      </c>
      <c r="G25" s="13">
        <v>5.0504535725206398E-2</v>
      </c>
      <c r="J25" s="24"/>
      <c r="M25" s="8"/>
    </row>
    <row r="26" spans="2:13">
      <c r="B26" t="s">
        <v>44</v>
      </c>
      <c r="C26" t="s">
        <v>118</v>
      </c>
      <c r="D26" s="8">
        <v>16091.988314799159</v>
      </c>
      <c r="E26" s="25">
        <v>16660.943793981729</v>
      </c>
      <c r="F26" s="25">
        <v>568.95547918257034</v>
      </c>
      <c r="G26" s="13">
        <v>3.5356443719221739E-2</v>
      </c>
      <c r="J26" s="24"/>
      <c r="M26" s="8"/>
    </row>
    <row r="27" spans="2:13">
      <c r="B27" t="s">
        <v>44</v>
      </c>
      <c r="C27" t="s">
        <v>119</v>
      </c>
      <c r="D27" s="8">
        <v>17341.486246737102</v>
      </c>
      <c r="E27" s="25">
        <v>18712.350524561989</v>
      </c>
      <c r="F27" s="25">
        <v>1370.8642778248868</v>
      </c>
      <c r="G27" s="13">
        <v>7.905114119516847E-2</v>
      </c>
      <c r="J27" s="24"/>
      <c r="M27" s="8"/>
    </row>
    <row r="28" spans="2:13">
      <c r="B28" t="s">
        <v>45</v>
      </c>
      <c r="C28" t="s">
        <v>46</v>
      </c>
      <c r="D28" s="8">
        <v>19622</v>
      </c>
      <c r="E28" s="25">
        <v>20613</v>
      </c>
      <c r="F28" s="25">
        <v>991</v>
      </c>
      <c r="G28" s="13">
        <v>5.0504535725206398E-2</v>
      </c>
      <c r="J28" s="24"/>
      <c r="M28" s="8"/>
    </row>
    <row r="29" spans="2:13">
      <c r="B29" t="s">
        <v>47</v>
      </c>
      <c r="C29" t="s">
        <v>48</v>
      </c>
      <c r="D29" s="8">
        <v>18625.299477631954</v>
      </c>
      <c r="E29" s="25">
        <v>20027.148049327647</v>
      </c>
      <c r="F29" s="25">
        <v>1401.848571695693</v>
      </c>
      <c r="G29" s="13">
        <v>7.5265827181959816E-2</v>
      </c>
      <c r="J29" s="24"/>
      <c r="M29" s="8"/>
    </row>
    <row r="30" spans="2:13">
      <c r="B30" t="s">
        <v>49</v>
      </c>
      <c r="C30" t="s">
        <v>50</v>
      </c>
      <c r="D30" s="8">
        <v>18923.182237122594</v>
      </c>
      <c r="E30" s="25">
        <v>20613</v>
      </c>
      <c r="F30" s="25">
        <v>1689.8177628774065</v>
      </c>
      <c r="G30" s="13">
        <v>8.9298815690862121E-2</v>
      </c>
      <c r="J30" s="24"/>
      <c r="M30" s="8"/>
    </row>
    <row r="31" spans="2:13">
      <c r="B31" t="s">
        <v>51</v>
      </c>
      <c r="C31" t="s">
        <v>52</v>
      </c>
      <c r="D31" s="8">
        <v>19622</v>
      </c>
      <c r="E31" s="25">
        <v>20613</v>
      </c>
      <c r="F31" s="25">
        <v>991</v>
      </c>
      <c r="G31" s="13">
        <v>5.0504535725206398E-2</v>
      </c>
      <c r="J31" s="24"/>
      <c r="M31" s="8"/>
    </row>
    <row r="32" spans="2:13">
      <c r="B32" t="s">
        <v>53</v>
      </c>
      <c r="C32" t="s">
        <v>54</v>
      </c>
      <c r="D32" s="8">
        <v>18318.435867982447</v>
      </c>
      <c r="E32" s="25">
        <v>19601.319302436954</v>
      </c>
      <c r="F32" s="25">
        <v>1282.8834344545066</v>
      </c>
      <c r="G32" s="13">
        <v>7.0032367594046158E-2</v>
      </c>
      <c r="J32" s="24"/>
      <c r="M32" s="8"/>
    </row>
    <row r="33" spans="2:13">
      <c r="B33" t="s">
        <v>55</v>
      </c>
      <c r="C33" t="s">
        <v>56</v>
      </c>
      <c r="D33" s="8">
        <v>19622</v>
      </c>
      <c r="E33" s="25">
        <v>20613</v>
      </c>
      <c r="F33" s="25">
        <v>991</v>
      </c>
      <c r="G33" s="13">
        <v>5.0504535725206398E-2</v>
      </c>
      <c r="J33" s="24"/>
      <c r="M33" s="8"/>
    </row>
    <row r="34" spans="2:13">
      <c r="B34" t="s">
        <v>57</v>
      </c>
      <c r="C34" t="s">
        <v>113</v>
      </c>
      <c r="D34" s="8">
        <v>19622</v>
      </c>
      <c r="E34" s="25">
        <v>20613</v>
      </c>
      <c r="F34" s="25">
        <v>991</v>
      </c>
      <c r="G34" s="13">
        <v>5.0504535725206398E-2</v>
      </c>
      <c r="J34" s="24"/>
      <c r="M34" s="8"/>
    </row>
    <row r="35" spans="2:13">
      <c r="B35" t="s">
        <v>59</v>
      </c>
      <c r="C35" t="s">
        <v>60</v>
      </c>
      <c r="D35" s="8">
        <v>18648.440662708137</v>
      </c>
      <c r="E35" s="25">
        <v>18834.467340592546</v>
      </c>
      <c r="F35" s="25">
        <v>186.02667788440885</v>
      </c>
      <c r="G35" s="13">
        <v>9.975454851644092E-3</v>
      </c>
      <c r="J35" s="24"/>
      <c r="M35" s="8"/>
    </row>
    <row r="36" spans="2:13">
      <c r="B36" t="s">
        <v>61</v>
      </c>
      <c r="C36" t="s">
        <v>62</v>
      </c>
      <c r="D36" s="8">
        <v>19622</v>
      </c>
      <c r="E36" s="25">
        <v>20120.688015238957</v>
      </c>
      <c r="F36" s="25">
        <v>498.68801523895672</v>
      </c>
      <c r="G36" s="13">
        <v>2.5414739335386644E-2</v>
      </c>
      <c r="J36" s="24"/>
      <c r="M36" s="8"/>
    </row>
    <row r="37" spans="2:13">
      <c r="B37" t="s">
        <v>63</v>
      </c>
      <c r="C37" t="s">
        <v>64</v>
      </c>
      <c r="D37" s="8">
        <v>18083.703587537631</v>
      </c>
      <c r="E37" s="25">
        <v>18381.65371580327</v>
      </c>
      <c r="F37" s="25">
        <v>297.95012826563834</v>
      </c>
      <c r="G37" s="13">
        <v>1.6476167441218756E-2</v>
      </c>
      <c r="J37" s="24"/>
      <c r="M37" s="8"/>
    </row>
    <row r="38" spans="2:13">
      <c r="B38" t="s">
        <v>65</v>
      </c>
      <c r="C38" t="s">
        <v>66</v>
      </c>
      <c r="D38" s="8">
        <v>18046.485680955986</v>
      </c>
      <c r="E38" s="25">
        <v>20491.329210400327</v>
      </c>
      <c r="F38" s="25">
        <v>2444.8435294443407</v>
      </c>
      <c r="G38" s="13">
        <v>0.1354747718013776</v>
      </c>
      <c r="J38" s="24"/>
      <c r="M38" s="8"/>
    </row>
    <row r="39" spans="2:13">
      <c r="B39" t="s">
        <v>67</v>
      </c>
      <c r="C39" t="s">
        <v>68</v>
      </c>
      <c r="D39" s="8">
        <v>19622</v>
      </c>
      <c r="E39" s="25">
        <v>19830.284747922255</v>
      </c>
      <c r="F39" s="25">
        <v>208.28474792225461</v>
      </c>
      <c r="G39" s="13">
        <v>1.0614858216402743E-2</v>
      </c>
      <c r="J39" s="24"/>
      <c r="M39" s="8"/>
    </row>
    <row r="40" spans="2:13">
      <c r="B40" t="s">
        <v>69</v>
      </c>
      <c r="C40" t="s">
        <v>70</v>
      </c>
      <c r="D40" s="8">
        <v>19622</v>
      </c>
      <c r="E40" s="25">
        <v>20545.998963416798</v>
      </c>
      <c r="F40" s="25">
        <v>923.99896341679778</v>
      </c>
      <c r="G40" s="13">
        <v>4.7089948191662304E-2</v>
      </c>
      <c r="J40" s="24"/>
      <c r="M40" s="8"/>
    </row>
    <row r="41" spans="2:13">
      <c r="B41" t="s">
        <v>71</v>
      </c>
      <c r="C41" t="s">
        <v>72</v>
      </c>
      <c r="D41" s="8">
        <v>19622</v>
      </c>
      <c r="E41" s="25">
        <v>20613</v>
      </c>
      <c r="F41" s="25">
        <v>991</v>
      </c>
      <c r="G41" s="13">
        <v>5.0504535725206398E-2</v>
      </c>
      <c r="J41" s="24"/>
      <c r="M41" s="8"/>
    </row>
    <row r="42" spans="2:13">
      <c r="B42" t="s">
        <v>73</v>
      </c>
      <c r="C42" t="s">
        <v>74</v>
      </c>
      <c r="D42" s="8">
        <v>14816.61504902538</v>
      </c>
      <c r="E42" s="25">
        <v>17009.822928310627</v>
      </c>
      <c r="F42" s="25">
        <v>2193.2078792852462</v>
      </c>
      <c r="G42" s="13">
        <v>0.14802354465094325</v>
      </c>
      <c r="H42" t="s">
        <v>96</v>
      </c>
      <c r="J42" s="24"/>
      <c r="M42" s="8"/>
    </row>
    <row r="43" spans="2:13">
      <c r="B43" t="s">
        <v>75</v>
      </c>
      <c r="C43" t="s">
        <v>76</v>
      </c>
      <c r="D43" s="8">
        <v>17991.989757687617</v>
      </c>
      <c r="E43" s="25">
        <v>18805.307407651089</v>
      </c>
      <c r="F43" s="25">
        <v>813.31764996347192</v>
      </c>
      <c r="G43" s="13">
        <v>4.5204430466950302E-2</v>
      </c>
      <c r="J43" s="24"/>
      <c r="M43" s="8"/>
    </row>
    <row r="44" spans="2:13">
      <c r="B44" t="s">
        <v>77</v>
      </c>
      <c r="C44" t="s">
        <v>78</v>
      </c>
      <c r="D44" s="8">
        <v>17969.37782502536</v>
      </c>
      <c r="E44" s="25">
        <v>17764.400063208006</v>
      </c>
      <c r="F44" s="25">
        <v>-204.97776181735389</v>
      </c>
      <c r="G44" s="13">
        <v>-1.1407059488274999E-2</v>
      </c>
      <c r="J44" s="24"/>
      <c r="M44" s="8"/>
    </row>
    <row r="45" spans="2:13">
      <c r="B45" t="s">
        <v>79</v>
      </c>
      <c r="C45" t="s">
        <v>80</v>
      </c>
      <c r="D45" s="8">
        <v>18362.771324364559</v>
      </c>
      <c r="E45" s="25">
        <v>19333.294594407242</v>
      </c>
      <c r="F45" s="25">
        <v>970.52327004268227</v>
      </c>
      <c r="G45" s="13">
        <v>5.2852766769193926E-2</v>
      </c>
      <c r="J45" s="24"/>
      <c r="M45" s="8"/>
    </row>
    <row r="46" spans="2:13">
      <c r="B46" t="s">
        <v>81</v>
      </c>
      <c r="C46" t="s">
        <v>82</v>
      </c>
      <c r="D46" s="8">
        <v>19622</v>
      </c>
      <c r="E46" s="25">
        <v>19910.151256575595</v>
      </c>
      <c r="F46" s="25">
        <v>288.15125657559474</v>
      </c>
      <c r="G46" s="13">
        <v>1.4685111434899334E-2</v>
      </c>
      <c r="J46" s="24"/>
      <c r="M46" s="8"/>
    </row>
    <row r="47" spans="2:13">
      <c r="B47" t="s">
        <v>83</v>
      </c>
      <c r="C47" t="s">
        <v>84</v>
      </c>
      <c r="D47" s="8">
        <v>18506.761115329398</v>
      </c>
      <c r="E47" s="25">
        <v>18875.622250952845</v>
      </c>
      <c r="F47" s="25">
        <v>368.8611356234469</v>
      </c>
      <c r="G47" s="13">
        <v>1.993115560982274E-2</v>
      </c>
      <c r="J47" s="24"/>
      <c r="M47" s="8"/>
    </row>
    <row r="48" spans="2:13">
      <c r="B48" t="s">
        <v>85</v>
      </c>
      <c r="C48" t="s">
        <v>86</v>
      </c>
      <c r="D48" s="8">
        <v>21609.57</v>
      </c>
      <c r="E48" s="25">
        <v>21826</v>
      </c>
      <c r="F48" s="25">
        <v>216.43000000000029</v>
      </c>
      <c r="G48" s="13">
        <v>1.0015469997783404E-2</v>
      </c>
      <c r="J48" s="24"/>
      <c r="M48" s="8"/>
    </row>
    <row r="49" spans="2:13" ht="14.55" customHeight="1">
      <c r="B49" t="s">
        <v>87</v>
      </c>
      <c r="C49" t="s">
        <v>88</v>
      </c>
      <c r="D49" s="8">
        <v>24572</v>
      </c>
      <c r="E49" s="25">
        <v>26355</v>
      </c>
      <c r="F49" s="25">
        <v>1783</v>
      </c>
      <c r="G49" s="13">
        <v>7.2562265993814101E-2</v>
      </c>
      <c r="J49" s="24"/>
      <c r="M49" s="8"/>
    </row>
    <row r="50" spans="2:13">
      <c r="D50" s="8"/>
      <c r="E50" s="8"/>
    </row>
    <row r="51" spans="2:13">
      <c r="B51" s="32">
        <v>45250</v>
      </c>
      <c r="C51" s="33"/>
      <c r="D51" s="8"/>
      <c r="E51" s="8"/>
    </row>
    <row r="52" spans="2:13" ht="43.5" customHeight="1">
      <c r="B52" s="30" t="s">
        <v>130</v>
      </c>
      <c r="C52" s="30"/>
      <c r="D52" s="30"/>
      <c r="E52" s="30"/>
      <c r="F52" s="30"/>
      <c r="G52" s="30"/>
    </row>
    <row r="53" spans="2:13" ht="45" customHeight="1">
      <c r="B53" s="30" t="s">
        <v>125</v>
      </c>
      <c r="C53" s="30"/>
      <c r="D53" s="30"/>
      <c r="E53" s="30"/>
      <c r="F53" s="30"/>
      <c r="G53" s="30"/>
    </row>
  </sheetData>
  <mergeCells count="6">
    <mergeCell ref="B53:G53"/>
    <mergeCell ref="B1:G1"/>
    <mergeCell ref="B2:G2"/>
    <mergeCell ref="B4:G4"/>
    <mergeCell ref="B51:C51"/>
    <mergeCell ref="B52:G52"/>
  </mergeCells>
  <pageMargins left="0.7" right="0.7" top="0.75" bottom="0.75" header="0.3" footer="0.3"/>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H27"/>
  <sheetViews>
    <sheetView showGridLines="0" zoomScaleNormal="100" workbookViewId="0">
      <selection activeCell="B6" sqref="B6"/>
    </sheetView>
  </sheetViews>
  <sheetFormatPr defaultColWidth="8.5546875" defaultRowHeight="14.4"/>
  <cols>
    <col min="1" max="1" width="5.5546875" customWidth="1"/>
    <col min="2" max="2" width="58.77734375" bestFit="1" customWidth="1"/>
    <col min="3" max="3" width="12.44140625" customWidth="1"/>
    <col min="4" max="4" width="12" customWidth="1"/>
    <col min="6" max="6" width="11.21875" hidden="1" customWidth="1"/>
  </cols>
  <sheetData>
    <row r="1" spans="1:8" ht="18">
      <c r="A1" s="31" t="s">
        <v>1</v>
      </c>
      <c r="B1" s="31"/>
      <c r="C1" s="31"/>
      <c r="D1" s="31"/>
      <c r="E1" s="31"/>
    </row>
    <row r="2" spans="1:8" ht="18">
      <c r="A2" s="31" t="s">
        <v>99</v>
      </c>
      <c r="B2" s="31"/>
      <c r="C2" s="31"/>
      <c r="D2" s="31"/>
      <c r="E2" s="31"/>
    </row>
    <row r="4" spans="1:8" ht="15.6">
      <c r="A4" s="34" t="s">
        <v>123</v>
      </c>
      <c r="B4" s="34"/>
      <c r="C4" s="34"/>
      <c r="D4" s="34"/>
      <c r="E4" s="34"/>
    </row>
    <row r="5" spans="1:8" ht="15.6">
      <c r="A5" s="4"/>
      <c r="B5" s="15"/>
      <c r="C5" s="15"/>
      <c r="D5" s="15"/>
      <c r="F5" s="2"/>
      <c r="G5" s="2"/>
      <c r="H5" s="2"/>
    </row>
    <row r="6" spans="1:8">
      <c r="A6" s="3"/>
      <c r="B6" s="20" t="s">
        <v>6</v>
      </c>
      <c r="D6" s="1"/>
      <c r="E6" s="1"/>
      <c r="F6" s="7" t="str">
        <f>VLOOKUP(B6,lealookup,2,FALSE)</f>
        <v>LEA</v>
      </c>
      <c r="G6" s="2"/>
      <c r="H6" s="2"/>
    </row>
    <row r="7" spans="1:8" ht="15.6">
      <c r="A7" s="3"/>
      <c r="B7" s="11"/>
      <c r="D7" s="1"/>
      <c r="E7" s="1"/>
      <c r="F7" s="10"/>
      <c r="G7" s="2"/>
      <c r="H7" s="2"/>
    </row>
    <row r="8" spans="1:8">
      <c r="B8" s="5" t="s">
        <v>92</v>
      </c>
      <c r="C8" s="8"/>
      <c r="D8" s="8"/>
    </row>
    <row r="9" spans="1:8">
      <c r="B9" t="str">
        <f>IF($F$6="0817b", "Agricultural Instructional Services", "Vocational Instructional Services")</f>
        <v>Vocational Instructional Services</v>
      </c>
      <c r="C9" s="8" t="str">
        <f>IF(ISNA(VLOOKUP($F$6,dataout,4,FALSE)),"",VLOOKUP($F$6,dataout,4,FALSE))</f>
        <v/>
      </c>
      <c r="D9" s="8"/>
      <c r="F9" s="19">
        <v>0</v>
      </c>
    </row>
    <row r="10" spans="1:8">
      <c r="B10" t="str">
        <f>IF($F$6="0817b", "Agricultural Share of Pupil Services", "Vocational Share of Pupil Services")</f>
        <v>Vocational Share of Pupil Services</v>
      </c>
      <c r="C10" s="8" t="str">
        <f>IF(ISNA(VLOOKUP($F$6,dataout,5,FALSE)),"",VLOOKUP($F$6,dataout,5,FALSE))</f>
        <v/>
      </c>
      <c r="D10" s="8"/>
    </row>
    <row r="11" spans="1:8">
      <c r="B11" t="str">
        <f>IF($F$6="0817b", "Agricultural Share of Administration and Fixed Charges", "Vocational Share of Administration and Fixed Charges")</f>
        <v>Vocational Share of Administration and Fixed Charges</v>
      </c>
      <c r="C11" s="8" t="str">
        <f>IF(ISNA(VLOOKUP($F$6,dataout,6,FALSE)),"",VLOOKUP($F$6,dataout,6,FALSE))</f>
        <v/>
      </c>
      <c r="D11" s="8"/>
    </row>
    <row r="12" spans="1:8">
      <c r="B12" t="s">
        <v>93</v>
      </c>
      <c r="C12" s="8" t="str">
        <f>IF(ISNA(VLOOKUP($F$6,dataout,7,FALSE)),"",VLOOKUP($F$6,dataout,7,FALSE))</f>
        <v/>
      </c>
      <c r="D12" s="12"/>
    </row>
    <row r="13" spans="1:8" hidden="1">
      <c r="B13" t="s">
        <v>110</v>
      </c>
      <c r="C13" s="8" t="str">
        <f>IFERROR(VLOOKUP($F$6,dataout!$A$10:$O$52,18,FALSE),"")</f>
        <v/>
      </c>
      <c r="D13" s="12"/>
    </row>
    <row r="14" spans="1:8" hidden="1">
      <c r="B14" t="s">
        <v>112</v>
      </c>
      <c r="C14" s="8" t="str">
        <f>IFERROR(VLOOKUP($F$6,dataout!$A$10:$O$52,19,FALSE),"")</f>
        <v/>
      </c>
      <c r="D14" s="12"/>
    </row>
    <row r="15" spans="1:8" hidden="1">
      <c r="B15" t="s">
        <v>111</v>
      </c>
      <c r="C15" s="8" t="str">
        <f>IFERROR(VLOOKUP($F$6,dataout!$A$10:$O$52,20,FALSE),"")</f>
        <v/>
      </c>
      <c r="D15" s="12"/>
    </row>
    <row r="16" spans="1:8" hidden="1">
      <c r="B16" t="s">
        <v>93</v>
      </c>
      <c r="C16" s="8" t="str">
        <f>IFERROR(VLOOKUP($F$6,dataout!$A$10:$O$52,21,FALSE),"")</f>
        <v/>
      </c>
      <c r="D16" s="12"/>
    </row>
    <row r="17" spans="1:4">
      <c r="C17" s="8"/>
      <c r="D17" s="8"/>
    </row>
    <row r="18" spans="1:4">
      <c r="B18" s="5" t="s">
        <v>108</v>
      </c>
      <c r="C18" s="12" t="str">
        <f>IF(ISNA(VLOOKUP($F$6,dataout,3,FALSE)),"",VLOOKUP($F$6,dataout,3,FALSE))</f>
        <v/>
      </c>
      <c r="D18" s="8"/>
    </row>
    <row r="19" spans="1:4">
      <c r="C19" s="9"/>
    </row>
    <row r="20" spans="1:4">
      <c r="B20" t="s">
        <v>4</v>
      </c>
      <c r="C20" s="8" t="str">
        <f>IF(ISNA(VLOOKUP($F$6,dataout,8,FALSE)),"",VLOOKUP($F$6,dataout,8,FALSE))</f>
        <v/>
      </c>
      <c r="D20" s="8"/>
    </row>
    <row r="21" spans="1:4">
      <c r="B21" t="s">
        <v>94</v>
      </c>
      <c r="C21" s="8" t="str">
        <f>IF(ISNA(VLOOKUP($F$6,dataout,10,FALSE)),"",VLOOKUP($F$6,dataout,10,FALSE))</f>
        <v/>
      </c>
      <c r="D21" s="8"/>
    </row>
    <row r="22" spans="1:4">
      <c r="B22" s="5" t="s">
        <v>95</v>
      </c>
      <c r="C22" s="8" t="str">
        <f>IF(ISNA(VLOOKUP($F$6,dataout,13,FALSE)),"",VLOOKUP($F$6,dataout,13,FALSE))</f>
        <v/>
      </c>
      <c r="D22" s="8"/>
    </row>
    <row r="23" spans="1:4">
      <c r="B23" t="s">
        <v>96</v>
      </c>
    </row>
    <row r="24" spans="1:4" ht="14.55" customHeight="1">
      <c r="A24" s="17" t="s">
        <v>106</v>
      </c>
      <c r="B24" t="s">
        <v>124</v>
      </c>
    </row>
    <row r="25" spans="1:4" ht="58.05" customHeight="1">
      <c r="A25" s="17" t="s">
        <v>107</v>
      </c>
      <c r="B25" s="30" t="s">
        <v>129</v>
      </c>
      <c r="C25" s="30"/>
      <c r="D25" s="30"/>
    </row>
    <row r="26" spans="1:4">
      <c r="B26" s="27"/>
    </row>
    <row r="27" spans="1:4">
      <c r="B27" s="26">
        <v>45250</v>
      </c>
    </row>
  </sheetData>
  <dataConsolidate/>
  <mergeCells count="4">
    <mergeCell ref="B25:D25"/>
    <mergeCell ref="A1:E1"/>
    <mergeCell ref="A4:E4"/>
    <mergeCell ref="A2:E2"/>
  </mergeCells>
  <phoneticPr fontId="6" type="noConversion"/>
  <dataValidations count="1">
    <dataValidation type="list" allowBlank="1" showInputMessage="1" showErrorMessage="1" sqref="B6" xr:uid="{00000000-0002-0000-0300-000000000000}">
      <formula1>distlist</formula1>
    </dataValidation>
  </dataValidations>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N52"/>
  <sheetViews>
    <sheetView showGridLines="0" zoomScaleNormal="100" workbookViewId="0">
      <pane xSplit="3" ySplit="9" topLeftCell="D10" activePane="bottomRight" state="frozen"/>
      <selection pane="topRight" activeCell="C1" sqref="C1"/>
      <selection pane="bottomLeft" activeCell="A10" sqref="A10"/>
      <selection pane="bottomRight" activeCell="D10" sqref="D10"/>
    </sheetView>
  </sheetViews>
  <sheetFormatPr defaultRowHeight="14.4"/>
  <cols>
    <col min="3" max="3" width="44.44140625" customWidth="1"/>
    <col min="4" max="4" width="8.77734375" bestFit="1" customWidth="1"/>
    <col min="5" max="5" width="14" customWidth="1"/>
    <col min="6" max="6" width="12.44140625" bestFit="1" customWidth="1"/>
    <col min="7" max="7" width="13" bestFit="1" customWidth="1"/>
    <col min="8" max="8" width="13.5546875" bestFit="1" customWidth="1"/>
    <col min="9" max="9" width="12.5546875" customWidth="1"/>
    <col min="10" max="10" width="6.21875" bestFit="1" customWidth="1"/>
    <col min="11" max="11" width="11.77734375" bestFit="1" customWidth="1"/>
    <col min="12" max="12" width="9.21875" bestFit="1" customWidth="1"/>
    <col min="13" max="13" width="10.5546875" bestFit="1" customWidth="1"/>
    <col min="14" max="14" width="13.5546875" customWidth="1"/>
  </cols>
  <sheetData>
    <row r="7" spans="1:14">
      <c r="D7" s="35" t="s">
        <v>105</v>
      </c>
      <c r="E7" s="35"/>
      <c r="F7" s="35"/>
      <c r="G7" s="35"/>
      <c r="H7" s="35"/>
      <c r="I7" s="35"/>
      <c r="J7" s="35"/>
      <c r="K7" s="35"/>
      <c r="L7" s="35"/>
      <c r="M7" s="35"/>
      <c r="N7" s="35"/>
    </row>
    <row r="8" spans="1:14">
      <c r="E8" s="35" t="s">
        <v>96</v>
      </c>
      <c r="F8" s="35"/>
      <c r="G8" s="35"/>
      <c r="H8" s="35"/>
      <c r="I8" s="35"/>
      <c r="J8" t="s">
        <v>96</v>
      </c>
      <c r="K8" s="21">
        <v>1.41E-2</v>
      </c>
      <c r="L8" s="22">
        <v>19622</v>
      </c>
    </row>
    <row r="9" spans="1:14" ht="28.8">
      <c r="A9" s="5" t="s">
        <v>7</v>
      </c>
      <c r="B9" s="5" t="s">
        <v>7</v>
      </c>
      <c r="C9" s="5" t="s">
        <v>8</v>
      </c>
      <c r="D9" s="23" t="s">
        <v>101</v>
      </c>
      <c r="E9" s="23" t="s">
        <v>100</v>
      </c>
      <c r="F9" s="23" t="s">
        <v>3</v>
      </c>
      <c r="G9" s="23" t="s">
        <v>109</v>
      </c>
      <c r="H9" s="23" t="s">
        <v>0</v>
      </c>
      <c r="I9" s="23" t="s">
        <v>4</v>
      </c>
      <c r="J9" s="6" t="s">
        <v>91</v>
      </c>
      <c r="K9" s="23" t="s">
        <v>103</v>
      </c>
      <c r="L9" s="6" t="s">
        <v>102</v>
      </c>
      <c r="M9" s="23" t="s">
        <v>104</v>
      </c>
      <c r="N9" s="6" t="s">
        <v>117</v>
      </c>
    </row>
    <row r="10" spans="1:14">
      <c r="A10" t="s">
        <v>9</v>
      </c>
      <c r="B10" t="s">
        <v>9</v>
      </c>
      <c r="C10" t="s">
        <v>10</v>
      </c>
      <c r="D10" s="12">
        <v>1275.82</v>
      </c>
      <c r="E10" s="8">
        <v>5775060.6900000032</v>
      </c>
      <c r="F10" s="8">
        <v>2182513.0318444101</v>
      </c>
      <c r="G10" s="8">
        <v>2755783.1606402947</v>
      </c>
      <c r="H10" s="8">
        <v>10713356.882484708</v>
      </c>
      <c r="I10" s="8">
        <v>8397.2322760927946</v>
      </c>
      <c r="J10" s="8" t="s">
        <v>114</v>
      </c>
      <c r="K10" s="8">
        <v>8775.1077285169704</v>
      </c>
      <c r="L10" s="8">
        <v>8775.1077285169704</v>
      </c>
      <c r="M10" s="8">
        <v>0</v>
      </c>
      <c r="N10" s="18">
        <v>8775.1077285169704</v>
      </c>
    </row>
    <row r="11" spans="1:14">
      <c r="A11" t="s">
        <v>11</v>
      </c>
      <c r="B11" t="s">
        <v>11</v>
      </c>
      <c r="C11" t="s">
        <v>12</v>
      </c>
      <c r="D11" s="12">
        <v>557.09</v>
      </c>
      <c r="E11" s="8">
        <v>3168322.54</v>
      </c>
      <c r="F11" s="8">
        <v>1770328.1073350303</v>
      </c>
      <c r="G11" s="8">
        <v>1826461.504921139</v>
      </c>
      <c r="H11" s="8">
        <v>6765112.1522561694</v>
      </c>
      <c r="I11" s="8">
        <v>12143.661082152199</v>
      </c>
      <c r="J11" s="8" t="s">
        <v>114</v>
      </c>
      <c r="K11" s="8">
        <v>12690.125830849047</v>
      </c>
      <c r="L11" s="8">
        <v>12690.125830849047</v>
      </c>
      <c r="M11" s="8">
        <v>0</v>
      </c>
      <c r="N11" s="18">
        <v>12690.125830849047</v>
      </c>
    </row>
    <row r="12" spans="1:14">
      <c r="A12" t="s">
        <v>13</v>
      </c>
      <c r="B12" t="s">
        <v>13</v>
      </c>
      <c r="C12" t="s">
        <v>115</v>
      </c>
      <c r="D12" s="12">
        <v>325.43</v>
      </c>
      <c r="E12" s="8">
        <v>3522286.1008711923</v>
      </c>
      <c r="F12" s="8">
        <v>398530.26218914735</v>
      </c>
      <c r="G12" s="8">
        <v>1963650.9387317232</v>
      </c>
      <c r="H12" s="8">
        <v>5884467.3017920628</v>
      </c>
      <c r="I12" s="8">
        <v>18082.129188433959</v>
      </c>
      <c r="J12" s="8" t="s">
        <v>114</v>
      </c>
      <c r="K12" s="8">
        <v>18895.825001913487</v>
      </c>
      <c r="L12" s="8">
        <v>18895.825001913487</v>
      </c>
      <c r="M12" s="8">
        <v>0</v>
      </c>
      <c r="N12" s="18">
        <v>18895.825001913487</v>
      </c>
    </row>
    <row r="13" spans="1:14">
      <c r="A13" t="s">
        <v>14</v>
      </c>
      <c r="B13" t="s">
        <v>14</v>
      </c>
      <c r="C13" t="s">
        <v>15</v>
      </c>
      <c r="D13" s="12">
        <v>597.87</v>
      </c>
      <c r="E13" s="8">
        <v>3349617.889162764</v>
      </c>
      <c r="F13" s="8">
        <v>581527.06224556256</v>
      </c>
      <c r="G13" s="8">
        <v>1693682.6408992398</v>
      </c>
      <c r="H13" s="8">
        <v>5624827.5923075667</v>
      </c>
      <c r="I13" s="8">
        <v>9408.1114494916401</v>
      </c>
      <c r="J13" s="8" t="s">
        <v>114</v>
      </c>
      <c r="K13" s="8">
        <v>9831.476464718764</v>
      </c>
      <c r="L13" s="8">
        <v>9831.476464718764</v>
      </c>
      <c r="M13" s="8">
        <v>0</v>
      </c>
      <c r="N13" s="18">
        <v>9831.476464718764</v>
      </c>
    </row>
    <row r="14" spans="1:14">
      <c r="A14" t="s">
        <v>89</v>
      </c>
      <c r="B14" t="s">
        <v>89</v>
      </c>
      <c r="C14" t="s">
        <v>90</v>
      </c>
      <c r="D14" s="12">
        <v>529.39</v>
      </c>
      <c r="E14" s="8">
        <v>3372594</v>
      </c>
      <c r="F14" s="8">
        <v>776021.22340682475</v>
      </c>
      <c r="G14" s="8">
        <v>1900023.9336428246</v>
      </c>
      <c r="H14" s="8">
        <v>6048639.1570496494</v>
      </c>
      <c r="I14" s="8">
        <v>11425.677018926783</v>
      </c>
      <c r="J14" s="8" t="s">
        <v>114</v>
      </c>
      <c r="K14" s="8">
        <v>11939.832484778488</v>
      </c>
      <c r="L14" s="8">
        <v>11939.832484778488</v>
      </c>
      <c r="M14" s="8">
        <v>0</v>
      </c>
      <c r="N14" s="18">
        <v>11939.832484778488</v>
      </c>
    </row>
    <row r="15" spans="1:14">
      <c r="A15" t="s">
        <v>16</v>
      </c>
      <c r="B15" t="s">
        <v>16</v>
      </c>
      <c r="C15" t="s">
        <v>17</v>
      </c>
      <c r="D15" s="12">
        <v>409.87</v>
      </c>
      <c r="E15" s="8">
        <v>4173849.5859366949</v>
      </c>
      <c r="F15" s="8">
        <v>525253.24363665748</v>
      </c>
      <c r="G15" s="8">
        <v>2878583.3866679333</v>
      </c>
      <c r="H15" s="8">
        <v>7577686.2162412852</v>
      </c>
      <c r="I15" s="8">
        <v>18488.023559278026</v>
      </c>
      <c r="J15" s="8" t="s">
        <v>114</v>
      </c>
      <c r="K15" s="8">
        <v>19319.984619445535</v>
      </c>
      <c r="L15" s="8">
        <v>19319.984619445535</v>
      </c>
      <c r="M15" s="8">
        <v>0</v>
      </c>
      <c r="N15" s="18">
        <v>19319.984619445535</v>
      </c>
    </row>
    <row r="16" spans="1:14">
      <c r="A16" t="s">
        <v>18</v>
      </c>
      <c r="B16" t="s">
        <v>18</v>
      </c>
      <c r="C16" t="s">
        <v>19</v>
      </c>
      <c r="D16" s="12">
        <v>629.92999999999995</v>
      </c>
      <c r="E16" s="8">
        <v>4326980.227881657</v>
      </c>
      <c r="F16" s="8">
        <v>1597623.7654647252</v>
      </c>
      <c r="G16" s="8">
        <v>2488503.5001395028</v>
      </c>
      <c r="H16" s="8">
        <v>8413107.4934858847</v>
      </c>
      <c r="I16" s="8">
        <v>13355.622836641985</v>
      </c>
      <c r="J16" s="8" t="s">
        <v>114</v>
      </c>
      <c r="K16" s="8">
        <v>13956.625864290874</v>
      </c>
      <c r="L16" s="8">
        <v>13956.625864290874</v>
      </c>
      <c r="M16" s="8">
        <v>0</v>
      </c>
      <c r="N16" s="18">
        <v>13956.625864290874</v>
      </c>
    </row>
    <row r="17" spans="1:14">
      <c r="A17" s="14" t="s">
        <v>20</v>
      </c>
      <c r="B17" s="14" t="s">
        <v>20</v>
      </c>
      <c r="C17" t="s">
        <v>21</v>
      </c>
      <c r="D17" s="12">
        <v>1153.71</v>
      </c>
      <c r="E17" s="8">
        <v>9746577</v>
      </c>
      <c r="F17" s="8">
        <v>1585804.8586406633</v>
      </c>
      <c r="G17" s="8">
        <v>5320088.3891320499</v>
      </c>
      <c r="H17" s="8">
        <v>16652470.247772712</v>
      </c>
      <c r="I17" s="8">
        <v>14433.844075003868</v>
      </c>
      <c r="J17" s="8" t="s">
        <v>114</v>
      </c>
      <c r="K17" s="8">
        <v>15083.367058379041</v>
      </c>
      <c r="L17" s="8">
        <v>15083.367058379041</v>
      </c>
      <c r="M17" s="8">
        <v>0</v>
      </c>
      <c r="N17" s="18">
        <v>15083.367058379041</v>
      </c>
    </row>
    <row r="18" spans="1:14">
      <c r="A18" t="s">
        <v>22</v>
      </c>
      <c r="B18" t="s">
        <v>22</v>
      </c>
      <c r="C18" t="s">
        <v>23</v>
      </c>
      <c r="D18" s="12">
        <v>325.58</v>
      </c>
      <c r="E18" s="8">
        <v>5216837.8779806755</v>
      </c>
      <c r="F18" s="8">
        <v>411371.70437015191</v>
      </c>
      <c r="G18" s="8">
        <v>2932977.111147793</v>
      </c>
      <c r="H18" s="8">
        <v>8561186.6934986208</v>
      </c>
      <c r="I18" s="8">
        <v>26295.186109400518</v>
      </c>
      <c r="J18" s="8" t="s">
        <v>114</v>
      </c>
      <c r="K18" s="8">
        <v>27478.469484323541</v>
      </c>
      <c r="L18" s="8">
        <v>20613</v>
      </c>
      <c r="M18" s="8">
        <v>0</v>
      </c>
      <c r="N18" s="18">
        <v>20613</v>
      </c>
    </row>
    <row r="19" spans="1:14">
      <c r="A19" t="s">
        <v>24</v>
      </c>
      <c r="B19" t="s">
        <v>24</v>
      </c>
      <c r="C19" t="s">
        <v>25</v>
      </c>
      <c r="D19" s="12">
        <v>379.6</v>
      </c>
      <c r="E19" s="8">
        <v>1511385</v>
      </c>
      <c r="F19" s="8">
        <v>392009.50986515853</v>
      </c>
      <c r="G19" s="8">
        <v>776084.87195214478</v>
      </c>
      <c r="H19" s="8">
        <v>2679479.3818173031</v>
      </c>
      <c r="I19" s="8">
        <v>7058.6917329222942</v>
      </c>
      <c r="J19" s="8" t="s">
        <v>114</v>
      </c>
      <c r="K19" s="8">
        <v>7376.3328609037972</v>
      </c>
      <c r="L19" s="8">
        <v>7376.3328609037972</v>
      </c>
      <c r="M19" s="8">
        <v>0</v>
      </c>
      <c r="N19" s="18">
        <v>7376.3328609037972</v>
      </c>
    </row>
    <row r="20" spans="1:14">
      <c r="A20" t="s">
        <v>26</v>
      </c>
      <c r="B20" t="s">
        <v>26</v>
      </c>
      <c r="C20" t="s">
        <v>27</v>
      </c>
      <c r="D20" s="12">
        <v>488.66</v>
      </c>
      <c r="E20" s="8">
        <v>5158080.5928558204</v>
      </c>
      <c r="F20" s="8">
        <v>816937.33758085989</v>
      </c>
      <c r="G20" s="8">
        <v>3412925.5336055807</v>
      </c>
      <c r="H20" s="8">
        <v>9387943.4640422612</v>
      </c>
      <c r="I20" s="8">
        <v>19211.606155695699</v>
      </c>
      <c r="J20" s="8" t="s">
        <v>114</v>
      </c>
      <c r="K20" s="8">
        <v>20076.128432702004</v>
      </c>
      <c r="L20" s="8">
        <v>20076.128432702004</v>
      </c>
      <c r="M20" s="8">
        <v>0</v>
      </c>
      <c r="N20" s="18">
        <v>20076.128432702004</v>
      </c>
    </row>
    <row r="21" spans="1:14">
      <c r="A21" t="s">
        <v>28</v>
      </c>
      <c r="B21" t="s">
        <v>28</v>
      </c>
      <c r="C21" t="s">
        <v>29</v>
      </c>
      <c r="D21" s="12">
        <v>50.23</v>
      </c>
      <c r="E21" s="8">
        <v>496034.32366655831</v>
      </c>
      <c r="F21" s="8">
        <v>81126.653437742149</v>
      </c>
      <c r="G21" s="8">
        <v>355343.17532035091</v>
      </c>
      <c r="H21" s="8">
        <v>932504.15242465131</v>
      </c>
      <c r="I21" s="8">
        <v>18564.685495215039</v>
      </c>
      <c r="J21" s="8" t="s">
        <v>114</v>
      </c>
      <c r="K21" s="8">
        <v>19400.096342499714</v>
      </c>
      <c r="L21" s="8">
        <v>19400.096342499714</v>
      </c>
      <c r="M21" s="8">
        <v>0</v>
      </c>
      <c r="N21" s="18">
        <v>19400.096342499714</v>
      </c>
    </row>
    <row r="22" spans="1:14">
      <c r="A22" t="s">
        <v>30</v>
      </c>
      <c r="B22" t="s">
        <v>30</v>
      </c>
      <c r="C22" t="s">
        <v>31</v>
      </c>
      <c r="D22" s="28">
        <v>313.10000000000002</v>
      </c>
      <c r="E22" s="25">
        <v>1951410.7455043565</v>
      </c>
      <c r="F22" s="25">
        <v>264082.07826348493</v>
      </c>
      <c r="G22" s="25">
        <v>1034280.3111279312</v>
      </c>
      <c r="H22" s="25">
        <v>3249773.1348957727</v>
      </c>
      <c r="I22" s="25">
        <v>10379.345687945617</v>
      </c>
      <c r="J22" s="8" t="s">
        <v>114</v>
      </c>
      <c r="K22" s="25">
        <v>10846.41624390317</v>
      </c>
      <c r="L22" s="25">
        <v>10846.41624390317</v>
      </c>
      <c r="M22" s="25">
        <v>0</v>
      </c>
      <c r="N22" s="29">
        <v>10846.41624390317</v>
      </c>
    </row>
    <row r="23" spans="1:14">
      <c r="A23" t="s">
        <v>32</v>
      </c>
      <c r="B23" t="s">
        <v>32</v>
      </c>
      <c r="C23" t="s">
        <v>33</v>
      </c>
      <c r="D23" s="12">
        <v>490.28</v>
      </c>
      <c r="E23" s="8">
        <v>3881476.7244547531</v>
      </c>
      <c r="F23" s="8">
        <v>589059.44357245008</v>
      </c>
      <c r="G23" s="8">
        <v>2115453.4313658597</v>
      </c>
      <c r="H23" s="8">
        <v>6585989.5993930632</v>
      </c>
      <c r="I23" s="8">
        <v>13433.119032783437</v>
      </c>
      <c r="J23" s="8" t="s">
        <v>114</v>
      </c>
      <c r="K23" s="8">
        <v>14037.60938925869</v>
      </c>
      <c r="L23" s="8">
        <v>14037.60938925869</v>
      </c>
      <c r="M23" s="8">
        <v>0</v>
      </c>
      <c r="N23" s="18">
        <v>14037.60938925869</v>
      </c>
    </row>
    <row r="24" spans="1:14">
      <c r="A24" t="s">
        <v>34</v>
      </c>
      <c r="B24" t="s">
        <v>34</v>
      </c>
      <c r="C24" t="s">
        <v>35</v>
      </c>
      <c r="D24" s="12">
        <v>1081.48</v>
      </c>
      <c r="E24" s="8">
        <v>11388800.932290111</v>
      </c>
      <c r="F24" s="8">
        <v>1454754.405395811</v>
      </c>
      <c r="G24" s="8">
        <v>6762458.717795209</v>
      </c>
      <c r="H24" s="8">
        <v>19606014.055481132</v>
      </c>
      <c r="I24" s="8">
        <v>18128.873447018097</v>
      </c>
      <c r="J24" s="8" t="s">
        <v>114</v>
      </c>
      <c r="K24" s="8">
        <v>18944.672752133909</v>
      </c>
      <c r="L24" s="8">
        <v>18944.672752133909</v>
      </c>
      <c r="M24" s="8">
        <v>0</v>
      </c>
      <c r="N24" s="18">
        <v>18944.672752133909</v>
      </c>
    </row>
    <row r="25" spans="1:14">
      <c r="A25" t="s">
        <v>36</v>
      </c>
      <c r="B25" t="s">
        <v>36</v>
      </c>
      <c r="C25" t="s">
        <v>37</v>
      </c>
      <c r="D25" s="12">
        <v>1205.43</v>
      </c>
      <c r="E25" s="8">
        <v>12691387.263198243</v>
      </c>
      <c r="F25" s="8">
        <v>1785474.7229840958</v>
      </c>
      <c r="G25" s="8">
        <v>7389236.1501244688</v>
      </c>
      <c r="H25" s="8">
        <v>21866098.136306807</v>
      </c>
      <c r="I25" s="8">
        <v>18139.666456207997</v>
      </c>
      <c r="J25" s="8" t="s">
        <v>114</v>
      </c>
      <c r="K25" s="8">
        <v>18955.951446737356</v>
      </c>
      <c r="L25" s="8">
        <v>18955.951446737356</v>
      </c>
      <c r="M25" s="8">
        <v>0</v>
      </c>
      <c r="N25" s="18">
        <v>18955.951446737356</v>
      </c>
    </row>
    <row r="26" spans="1:14">
      <c r="A26" t="s">
        <v>38</v>
      </c>
      <c r="B26" t="s">
        <v>38</v>
      </c>
      <c r="C26" t="s">
        <v>39</v>
      </c>
      <c r="D26" s="12">
        <v>863.27</v>
      </c>
      <c r="E26" s="8">
        <v>9233930.0785403196</v>
      </c>
      <c r="F26" s="8">
        <v>1289001.8418755296</v>
      </c>
      <c r="G26" s="8">
        <v>6902200.4898392661</v>
      </c>
      <c r="H26" s="8">
        <v>17425132.410255115</v>
      </c>
      <c r="I26" s="8">
        <v>20185.031809578828</v>
      </c>
      <c r="J26" s="8" t="s">
        <v>114</v>
      </c>
      <c r="K26" s="8">
        <v>21093.358241009875</v>
      </c>
      <c r="L26" s="8">
        <v>20613</v>
      </c>
      <c r="M26" s="8">
        <v>0</v>
      </c>
      <c r="N26" s="18">
        <v>20613</v>
      </c>
    </row>
    <row r="27" spans="1:14">
      <c r="A27" t="s">
        <v>40</v>
      </c>
      <c r="B27" t="s">
        <v>40</v>
      </c>
      <c r="C27" t="s">
        <v>41</v>
      </c>
      <c r="D27" s="12">
        <v>1285.49</v>
      </c>
      <c r="E27" s="8">
        <v>11519905</v>
      </c>
      <c r="F27" s="8">
        <v>1325109.5749070812</v>
      </c>
      <c r="G27" s="8">
        <v>6486386.0367424404</v>
      </c>
      <c r="H27" s="8">
        <v>19331400.611649521</v>
      </c>
      <c r="I27" s="8">
        <v>15038.157132027103</v>
      </c>
      <c r="J27" s="8" t="s">
        <v>114</v>
      </c>
      <c r="K27" s="8">
        <v>15714.874202968322</v>
      </c>
      <c r="L27" s="8">
        <v>15714.874202968322</v>
      </c>
      <c r="M27" s="8">
        <v>0</v>
      </c>
      <c r="N27" s="18">
        <v>15714.874202968322</v>
      </c>
    </row>
    <row r="28" spans="1:14">
      <c r="A28" t="s">
        <v>42</v>
      </c>
      <c r="B28" t="s">
        <v>42</v>
      </c>
      <c r="C28" t="s">
        <v>43</v>
      </c>
      <c r="D28" s="12">
        <v>596.15</v>
      </c>
      <c r="E28" s="8">
        <v>6990292</v>
      </c>
      <c r="F28" s="8">
        <v>965767.36985136999</v>
      </c>
      <c r="G28" s="8">
        <v>4920473.6026277645</v>
      </c>
      <c r="H28" s="8">
        <v>12876532.972479135</v>
      </c>
      <c r="I28" s="8">
        <v>21599.484982771341</v>
      </c>
      <c r="J28" s="8" t="s">
        <v>114</v>
      </c>
      <c r="K28" s="8">
        <v>22571.461806996049</v>
      </c>
      <c r="L28" s="8">
        <v>20613</v>
      </c>
      <c r="M28" s="8">
        <v>0</v>
      </c>
      <c r="N28" s="18">
        <v>20613</v>
      </c>
    </row>
    <row r="29" spans="1:14">
      <c r="A29" t="s">
        <v>44</v>
      </c>
      <c r="B29" t="s">
        <v>44</v>
      </c>
      <c r="C29" t="s">
        <v>126</v>
      </c>
      <c r="D29" s="12">
        <v>1145.8</v>
      </c>
      <c r="E29" s="8">
        <v>10454782.401992001</v>
      </c>
      <c r="F29" s="8">
        <v>1530494.8537080002</v>
      </c>
      <c r="G29" s="8">
        <v>6282770.0162083879</v>
      </c>
      <c r="H29" s="8">
        <v>18268047.271908388</v>
      </c>
      <c r="I29" s="8">
        <v>15943.486884193042</v>
      </c>
      <c r="J29" s="8" t="s">
        <v>114</v>
      </c>
      <c r="K29" s="8">
        <v>16660.943793981729</v>
      </c>
      <c r="L29" s="8">
        <v>16660.943793981729</v>
      </c>
      <c r="M29" s="8">
        <v>0</v>
      </c>
      <c r="N29" s="18">
        <v>16660.943793981729</v>
      </c>
    </row>
    <row r="30" spans="1:14">
      <c r="A30" t="s">
        <v>44</v>
      </c>
      <c r="B30" t="s">
        <v>128</v>
      </c>
      <c r="C30" t="s">
        <v>127</v>
      </c>
      <c r="D30" s="12">
        <v>425.6</v>
      </c>
      <c r="E30" s="8">
        <v>3824352.5172079997</v>
      </c>
      <c r="F30" s="8">
        <v>568619.82963599998</v>
      </c>
      <c r="G30" s="8">
        <v>3228057.6849776101</v>
      </c>
      <c r="H30" s="8">
        <v>7621030.0318216104</v>
      </c>
      <c r="I30" s="8">
        <v>17906.555525896641</v>
      </c>
      <c r="J30" s="8" t="s">
        <v>114</v>
      </c>
      <c r="K30" s="8">
        <v>18712.350524561989</v>
      </c>
      <c r="L30" s="8">
        <v>18712.350524561989</v>
      </c>
      <c r="M30" s="8">
        <v>0</v>
      </c>
      <c r="N30" s="8">
        <v>18712.350524561989</v>
      </c>
    </row>
    <row r="31" spans="1:14">
      <c r="A31" t="s">
        <v>45</v>
      </c>
      <c r="B31" t="s">
        <v>45</v>
      </c>
      <c r="C31" t="s">
        <v>46</v>
      </c>
      <c r="D31" s="12">
        <v>521.64</v>
      </c>
      <c r="E31" s="8">
        <v>5574063.682274607</v>
      </c>
      <c r="F31" s="8">
        <v>856146.35343392589</v>
      </c>
      <c r="G31" s="8">
        <v>4311628.1777075697</v>
      </c>
      <c r="H31" s="8">
        <v>10741838.213416103</v>
      </c>
      <c r="I31" s="8">
        <v>20592.43580518385</v>
      </c>
      <c r="J31" s="8" t="s">
        <v>114</v>
      </c>
      <c r="K31" s="8">
        <v>21519.09541641712</v>
      </c>
      <c r="L31" s="8">
        <v>20613</v>
      </c>
      <c r="M31" s="8">
        <v>0</v>
      </c>
      <c r="N31" s="18">
        <v>20613</v>
      </c>
    </row>
    <row r="32" spans="1:14">
      <c r="A32" t="s">
        <v>47</v>
      </c>
      <c r="B32" t="s">
        <v>47</v>
      </c>
      <c r="C32" t="s">
        <v>48</v>
      </c>
      <c r="D32" s="12">
        <v>1393.63</v>
      </c>
      <c r="E32" s="8">
        <v>15613038</v>
      </c>
      <c r="F32" s="8">
        <v>1466930.1390427614</v>
      </c>
      <c r="G32" s="8">
        <v>9628581.4647701476</v>
      </c>
      <c r="H32" s="8">
        <v>26708549.603812911</v>
      </c>
      <c r="I32" s="8">
        <v>19164.734975433155</v>
      </c>
      <c r="J32" s="8" t="s">
        <v>114</v>
      </c>
      <c r="K32" s="8">
        <v>20027.148049327647</v>
      </c>
      <c r="L32" s="8">
        <v>20027.148049327647</v>
      </c>
      <c r="M32" s="8">
        <v>0</v>
      </c>
      <c r="N32" s="18">
        <v>20027.148049327647</v>
      </c>
    </row>
    <row r="33" spans="1:14">
      <c r="A33" t="s">
        <v>49</v>
      </c>
      <c r="B33" t="s">
        <v>49</v>
      </c>
      <c r="C33" t="s">
        <v>50</v>
      </c>
      <c r="D33" s="12">
        <v>1587.27</v>
      </c>
      <c r="E33" s="8">
        <v>17056390</v>
      </c>
      <c r="F33" s="8">
        <v>2836155.7426027572</v>
      </c>
      <c r="G33" s="8">
        <v>11815349.616284093</v>
      </c>
      <c r="H33" s="8">
        <v>31707895.358886853</v>
      </c>
      <c r="I33" s="8">
        <v>19976.371605893673</v>
      </c>
      <c r="J33" s="8" t="s">
        <v>114</v>
      </c>
      <c r="K33" s="8">
        <v>20875.308328158888</v>
      </c>
      <c r="L33" s="8">
        <v>20613</v>
      </c>
      <c r="M33" s="8">
        <v>0</v>
      </c>
      <c r="N33" s="18">
        <v>20613</v>
      </c>
    </row>
    <row r="34" spans="1:14">
      <c r="A34" t="s">
        <v>51</v>
      </c>
      <c r="B34" t="s">
        <v>51</v>
      </c>
      <c r="C34" t="s">
        <v>52</v>
      </c>
      <c r="D34" s="12">
        <v>2036.71</v>
      </c>
      <c r="E34" s="8">
        <v>21476925.369999997</v>
      </c>
      <c r="F34" s="8">
        <v>3394950.6060864148</v>
      </c>
      <c r="G34" s="8">
        <v>17386120.393873863</v>
      </c>
      <c r="H34" s="8">
        <v>42257996.369960278</v>
      </c>
      <c r="I34" s="8">
        <v>20748.165605294951</v>
      </c>
      <c r="J34" s="8" t="s">
        <v>114</v>
      </c>
      <c r="K34" s="8">
        <v>21681.833057533222</v>
      </c>
      <c r="L34" s="8">
        <v>20613</v>
      </c>
      <c r="M34" s="8">
        <v>0</v>
      </c>
      <c r="N34" s="18">
        <v>20613</v>
      </c>
    </row>
    <row r="35" spans="1:14">
      <c r="A35" t="s">
        <v>53</v>
      </c>
      <c r="B35" t="s">
        <v>53</v>
      </c>
      <c r="C35" t="s">
        <v>54</v>
      </c>
      <c r="D35" s="12">
        <v>2209.5500000000002</v>
      </c>
      <c r="E35" s="8">
        <v>23364120.662066359</v>
      </c>
      <c r="F35" s="8">
        <v>3169670.0677887872</v>
      </c>
      <c r="G35" s="8">
        <v>14911276.317704258</v>
      </c>
      <c r="H35" s="8">
        <v>41445067.047559403</v>
      </c>
      <c r="I35" s="8">
        <v>18757.24335161431</v>
      </c>
      <c r="J35" s="8" t="s">
        <v>114</v>
      </c>
      <c r="K35" s="8">
        <v>19601.319302436954</v>
      </c>
      <c r="L35" s="8">
        <v>19601.319302436954</v>
      </c>
      <c r="M35" s="8">
        <v>0</v>
      </c>
      <c r="N35" s="18">
        <v>19601.319302436954</v>
      </c>
    </row>
    <row r="36" spans="1:14">
      <c r="A36" t="s">
        <v>55</v>
      </c>
      <c r="B36" t="s">
        <v>55</v>
      </c>
      <c r="C36" t="s">
        <v>56</v>
      </c>
      <c r="D36" s="12">
        <v>746.84</v>
      </c>
      <c r="E36" s="8">
        <v>8573168.8561554085</v>
      </c>
      <c r="F36" s="8">
        <v>1557914.4803738908</v>
      </c>
      <c r="G36" s="8">
        <v>5681359.535650746</v>
      </c>
      <c r="H36" s="8">
        <v>15812442.872180045</v>
      </c>
      <c r="I36" s="8">
        <v>21172.463810427995</v>
      </c>
      <c r="J36" s="8" t="s">
        <v>114</v>
      </c>
      <c r="K36" s="8">
        <v>22125.224681897253</v>
      </c>
      <c r="L36" s="8">
        <v>20613</v>
      </c>
      <c r="M36" s="8">
        <v>0</v>
      </c>
      <c r="N36" s="18">
        <v>20613</v>
      </c>
    </row>
    <row r="37" spans="1:14">
      <c r="A37" t="s">
        <v>57</v>
      </c>
      <c r="B37" t="s">
        <v>57</v>
      </c>
      <c r="C37" t="s">
        <v>58</v>
      </c>
      <c r="D37" s="12">
        <v>608.70000000000005</v>
      </c>
      <c r="E37" s="8">
        <v>8643160</v>
      </c>
      <c r="F37" s="8">
        <v>1350392.0511489427</v>
      </c>
      <c r="G37" s="8">
        <v>5416384.787796977</v>
      </c>
      <c r="H37" s="8">
        <v>15409936.838945922</v>
      </c>
      <c r="I37" s="8">
        <v>25316.143977239888</v>
      </c>
      <c r="J37" s="8" t="s">
        <v>114</v>
      </c>
      <c r="K37" s="8">
        <v>26455.370456215682</v>
      </c>
      <c r="L37" s="8">
        <v>20613</v>
      </c>
      <c r="M37" s="8">
        <v>0</v>
      </c>
      <c r="N37" s="18">
        <v>20613</v>
      </c>
    </row>
    <row r="38" spans="1:14">
      <c r="A38" t="s">
        <v>59</v>
      </c>
      <c r="B38" t="s">
        <v>59</v>
      </c>
      <c r="C38" t="s">
        <v>60</v>
      </c>
      <c r="D38" s="12">
        <v>1356.13</v>
      </c>
      <c r="E38" s="8">
        <v>13401806.130554501</v>
      </c>
      <c r="F38" s="8">
        <v>2047697.8325117119</v>
      </c>
      <c r="G38" s="8">
        <v>8992588.0891804583</v>
      </c>
      <c r="H38" s="8">
        <v>24442092.052246671</v>
      </c>
      <c r="I38" s="8">
        <v>18023.41372305507</v>
      </c>
      <c r="J38" s="8" t="s">
        <v>114</v>
      </c>
      <c r="K38" s="8">
        <v>18834.467340592546</v>
      </c>
      <c r="L38" s="8">
        <v>18834.467340592546</v>
      </c>
      <c r="M38" s="8">
        <v>0</v>
      </c>
      <c r="N38" s="18">
        <v>18834.467340592546</v>
      </c>
    </row>
    <row r="39" spans="1:14">
      <c r="A39" t="s">
        <v>61</v>
      </c>
      <c r="B39" t="s">
        <v>61</v>
      </c>
      <c r="C39" t="s">
        <v>62</v>
      </c>
      <c r="D39" s="12">
        <v>488.55</v>
      </c>
      <c r="E39" s="8">
        <v>5097468.9648408806</v>
      </c>
      <c r="F39" s="8">
        <v>1001922.7356018345</v>
      </c>
      <c r="G39" s="8">
        <v>3307270.6247678036</v>
      </c>
      <c r="H39" s="8">
        <v>9406662.3252105191</v>
      </c>
      <c r="I39" s="8">
        <v>19254.246904534888</v>
      </c>
      <c r="J39" s="8" t="s">
        <v>114</v>
      </c>
      <c r="K39" s="8">
        <v>20120.688015238957</v>
      </c>
      <c r="L39" s="8">
        <v>20120.688015238957</v>
      </c>
      <c r="M39" s="8">
        <v>0</v>
      </c>
      <c r="N39" s="18">
        <v>20120.688015238957</v>
      </c>
    </row>
    <row r="40" spans="1:14">
      <c r="A40" t="s">
        <v>63</v>
      </c>
      <c r="B40" t="s">
        <v>63</v>
      </c>
      <c r="C40" t="s">
        <v>64</v>
      </c>
      <c r="D40" s="12">
        <v>671.3</v>
      </c>
      <c r="E40" s="8">
        <v>6649295.8819965618</v>
      </c>
      <c r="F40" s="8">
        <v>1128751.4795458887</v>
      </c>
      <c r="G40" s="8">
        <v>4030186.2646955731</v>
      </c>
      <c r="H40" s="8">
        <v>11808233.626238024</v>
      </c>
      <c r="I40" s="8">
        <v>17590.099249572508</v>
      </c>
      <c r="J40" s="8" t="s">
        <v>114</v>
      </c>
      <c r="K40" s="8">
        <v>18381.65371580327</v>
      </c>
      <c r="L40" s="8">
        <v>18381.65371580327</v>
      </c>
      <c r="M40" s="8">
        <v>0</v>
      </c>
      <c r="N40" s="18">
        <v>18381.65371580327</v>
      </c>
    </row>
    <row r="41" spans="1:14">
      <c r="A41" t="s">
        <v>65</v>
      </c>
      <c r="B41" t="s">
        <v>65</v>
      </c>
      <c r="C41" t="s">
        <v>66</v>
      </c>
      <c r="D41" s="12">
        <v>1203.2</v>
      </c>
      <c r="E41" s="8">
        <v>12962756.38364693</v>
      </c>
      <c r="F41" s="8">
        <v>2192334.1033007791</v>
      </c>
      <c r="G41" s="8">
        <v>8438371.0498500671</v>
      </c>
      <c r="H41" s="8">
        <v>23593461.536797777</v>
      </c>
      <c r="I41" s="8">
        <v>19608.927474067299</v>
      </c>
      <c r="J41" s="8" t="s">
        <v>114</v>
      </c>
      <c r="K41" s="8">
        <v>20491.329210400327</v>
      </c>
      <c r="L41" s="8">
        <v>20491.329210400327</v>
      </c>
      <c r="M41" s="8">
        <v>0</v>
      </c>
      <c r="N41" s="18">
        <v>20491.329210400327</v>
      </c>
    </row>
    <row r="42" spans="1:14">
      <c r="A42" t="s">
        <v>67</v>
      </c>
      <c r="B42" t="s">
        <v>67</v>
      </c>
      <c r="C42" t="s">
        <v>68</v>
      </c>
      <c r="D42" s="12">
        <v>525.97</v>
      </c>
      <c r="E42" s="8">
        <v>5694029.9323175242</v>
      </c>
      <c r="F42" s="8">
        <v>972707.8814789406</v>
      </c>
      <c r="G42" s="8">
        <v>3314252.4913371922</v>
      </c>
      <c r="H42" s="8">
        <v>9980990.3051336557</v>
      </c>
      <c r="I42" s="8">
        <v>18976.349041073929</v>
      </c>
      <c r="J42" s="8" t="s">
        <v>114</v>
      </c>
      <c r="K42" s="8">
        <v>19830.284747922255</v>
      </c>
      <c r="L42" s="8">
        <v>19830.284747922255</v>
      </c>
      <c r="M42" s="8">
        <v>0</v>
      </c>
      <c r="N42" s="18">
        <v>19830.284747922255</v>
      </c>
    </row>
    <row r="43" spans="1:14">
      <c r="A43" t="s">
        <v>69</v>
      </c>
      <c r="B43" t="s">
        <v>69</v>
      </c>
      <c r="C43" t="s">
        <v>70</v>
      </c>
      <c r="D43" s="12">
        <v>562.01</v>
      </c>
      <c r="E43" s="8">
        <v>6430832</v>
      </c>
      <c r="F43" s="8">
        <v>610688.5260523801</v>
      </c>
      <c r="G43" s="8">
        <v>4008294.6676604194</v>
      </c>
      <c r="H43" s="8">
        <v>11049815.193712799</v>
      </c>
      <c r="I43" s="8">
        <v>19661.243027193108</v>
      </c>
      <c r="J43" s="8" t="s">
        <v>114</v>
      </c>
      <c r="K43" s="8">
        <v>20545.998963416798</v>
      </c>
      <c r="L43" s="8">
        <v>20545.998963416798</v>
      </c>
      <c r="M43" s="8">
        <v>0</v>
      </c>
      <c r="N43" s="18">
        <v>20545.998963416798</v>
      </c>
    </row>
    <row r="44" spans="1:14">
      <c r="A44" t="s">
        <v>71</v>
      </c>
      <c r="B44" t="s">
        <v>71</v>
      </c>
      <c r="C44" t="s">
        <v>72</v>
      </c>
      <c r="D44" s="12">
        <v>1205.52</v>
      </c>
      <c r="E44" s="8">
        <v>17397081.119999997</v>
      </c>
      <c r="F44" s="8">
        <v>1942467.5664968789</v>
      </c>
      <c r="G44" s="8">
        <v>9089823.6013934556</v>
      </c>
      <c r="H44" s="8">
        <v>28429372.28789033</v>
      </c>
      <c r="I44" s="8">
        <v>23582.663321960921</v>
      </c>
      <c r="J44" s="8" t="s">
        <v>114</v>
      </c>
      <c r="K44" s="8">
        <v>24643.883171449161</v>
      </c>
      <c r="L44" s="8">
        <v>20613</v>
      </c>
      <c r="M44" s="8">
        <v>0</v>
      </c>
      <c r="N44" s="18">
        <v>20613</v>
      </c>
    </row>
    <row r="45" spans="1:14">
      <c r="A45" t="s">
        <v>73</v>
      </c>
      <c r="B45" t="s">
        <v>73</v>
      </c>
      <c r="C45" t="s">
        <v>74</v>
      </c>
      <c r="D45" s="12">
        <v>1562.38</v>
      </c>
      <c r="E45" s="8">
        <v>15347915</v>
      </c>
      <c r="F45" s="8">
        <v>2244520.4084032364</v>
      </c>
      <c r="G45" s="8">
        <v>7838958.9903852427</v>
      </c>
      <c r="H45" s="8">
        <v>25431394.398788478</v>
      </c>
      <c r="I45" s="8">
        <v>16277.342515129787</v>
      </c>
      <c r="J45" s="8" t="s">
        <v>114</v>
      </c>
      <c r="K45" s="8">
        <v>17009.822928310627</v>
      </c>
      <c r="L45" s="8">
        <v>17009.822928310627</v>
      </c>
      <c r="M45" s="8">
        <v>0</v>
      </c>
      <c r="N45" s="18">
        <v>17009.822928310627</v>
      </c>
    </row>
    <row r="46" spans="1:14">
      <c r="A46" t="s">
        <v>75</v>
      </c>
      <c r="B46" t="s">
        <v>75</v>
      </c>
      <c r="C46" t="s">
        <v>76</v>
      </c>
      <c r="D46" s="12">
        <v>605.74</v>
      </c>
      <c r="E46" s="8">
        <v>6355586.2999999998</v>
      </c>
      <c r="F46" s="8">
        <v>814846.52686255227</v>
      </c>
      <c r="G46" s="8">
        <v>3730167.0861619199</v>
      </c>
      <c r="H46" s="8">
        <v>10900599.913024472</v>
      </c>
      <c r="I46" s="8">
        <v>17995.509481005829</v>
      </c>
      <c r="J46" s="8" t="s">
        <v>114</v>
      </c>
      <c r="K46" s="8">
        <v>18805.307407651089</v>
      </c>
      <c r="L46" s="8">
        <v>18805.307407651089</v>
      </c>
      <c r="M46" s="8">
        <v>0</v>
      </c>
      <c r="N46" s="18">
        <v>18805.307407651089</v>
      </c>
    </row>
    <row r="47" spans="1:14">
      <c r="A47" t="s">
        <v>77</v>
      </c>
      <c r="B47" t="s">
        <v>77</v>
      </c>
      <c r="C47" t="s">
        <v>78</v>
      </c>
      <c r="D47" s="12">
        <v>1114.32</v>
      </c>
      <c r="E47" s="8">
        <v>11837338.029999999</v>
      </c>
      <c r="F47" s="8">
        <v>1719182.4796087279</v>
      </c>
      <c r="G47" s="8">
        <v>5386279.7568352409</v>
      </c>
      <c r="H47" s="8">
        <v>18942800.266443968</v>
      </c>
      <c r="I47" s="8">
        <v>16999.425897806705</v>
      </c>
      <c r="J47" s="8" t="s">
        <v>114</v>
      </c>
      <c r="K47" s="8">
        <v>17764.400063208006</v>
      </c>
      <c r="L47" s="8">
        <v>17764.400063208006</v>
      </c>
      <c r="M47" s="8">
        <v>0</v>
      </c>
      <c r="N47" s="18">
        <v>17764.400063208006</v>
      </c>
    </row>
    <row r="48" spans="1:14">
      <c r="A48" t="s">
        <v>79</v>
      </c>
      <c r="B48" t="s">
        <v>79</v>
      </c>
      <c r="C48" t="s">
        <v>80</v>
      </c>
      <c r="D48" s="12">
        <v>878.4</v>
      </c>
      <c r="E48" s="8">
        <v>9888528.6439145952</v>
      </c>
      <c r="F48" s="8">
        <v>1344116.5457962872</v>
      </c>
      <c r="G48" s="8">
        <v>5018422.7258176543</v>
      </c>
      <c r="H48" s="8">
        <v>16251067.915528536</v>
      </c>
      <c r="I48" s="8">
        <v>18500.760377423197</v>
      </c>
      <c r="J48" s="8" t="s">
        <v>114</v>
      </c>
      <c r="K48" s="8">
        <v>19333.294594407242</v>
      </c>
      <c r="L48" s="8">
        <v>19333.294594407242</v>
      </c>
      <c r="M48" s="8">
        <v>0</v>
      </c>
      <c r="N48" s="18">
        <v>19333.294594407242</v>
      </c>
    </row>
    <row r="49" spans="1:14">
      <c r="A49" t="s">
        <v>81</v>
      </c>
      <c r="B49" t="s">
        <v>81</v>
      </c>
      <c r="C49" t="s">
        <v>82</v>
      </c>
      <c r="D49" s="12">
        <v>704.27</v>
      </c>
      <c r="E49" s="8">
        <v>7234999</v>
      </c>
      <c r="F49" s="8">
        <v>1077951.6598490283</v>
      </c>
      <c r="G49" s="8">
        <v>5105348.1205035998</v>
      </c>
      <c r="H49" s="8">
        <v>13418298.780352628</v>
      </c>
      <c r="I49" s="8">
        <v>19052.776322081911</v>
      </c>
      <c r="J49" s="8" t="s">
        <v>114</v>
      </c>
      <c r="K49" s="8">
        <v>19910.151256575595</v>
      </c>
      <c r="L49" s="8">
        <v>19910.151256575595</v>
      </c>
      <c r="M49" s="8">
        <v>0</v>
      </c>
      <c r="N49" s="18">
        <v>19910.151256575595</v>
      </c>
    </row>
    <row r="50" spans="1:14">
      <c r="A50" t="s">
        <v>83</v>
      </c>
      <c r="B50" t="s">
        <v>83</v>
      </c>
      <c r="C50" t="s">
        <v>84</v>
      </c>
      <c r="D50" s="12">
        <v>1203.94</v>
      </c>
      <c r="E50" s="8">
        <v>12091747</v>
      </c>
      <c r="F50" s="8">
        <v>2289733.7448077775</v>
      </c>
      <c r="G50" s="8">
        <v>7365042.3679311443</v>
      </c>
      <c r="H50" s="8">
        <v>21746523.112738922</v>
      </c>
      <c r="I50" s="8">
        <v>18062.79641239507</v>
      </c>
      <c r="J50" s="8" t="s">
        <v>114</v>
      </c>
      <c r="K50" s="8">
        <v>18875.622250952845</v>
      </c>
      <c r="L50" s="8">
        <v>18875.622250952845</v>
      </c>
      <c r="M50" s="8">
        <v>0</v>
      </c>
      <c r="N50" s="18">
        <v>18875.622250952845</v>
      </c>
    </row>
    <row r="51" spans="1:14">
      <c r="A51" t="s">
        <v>85</v>
      </c>
      <c r="B51" t="s">
        <v>85</v>
      </c>
      <c r="C51" t="s">
        <v>86</v>
      </c>
      <c r="D51" s="12">
        <v>473.54</v>
      </c>
      <c r="E51" s="8">
        <v>3078884.5100000002</v>
      </c>
      <c r="F51" s="8">
        <v>860566.81834641309</v>
      </c>
      <c r="G51" s="8">
        <v>3277164.4010048136</v>
      </c>
      <c r="H51" s="8">
        <v>7216615.7293512272</v>
      </c>
      <c r="I51" s="8">
        <v>15239.717298118907</v>
      </c>
      <c r="J51" s="8" t="s">
        <v>114</v>
      </c>
      <c r="K51" s="8">
        <v>15925.504576534257</v>
      </c>
      <c r="L51" s="8">
        <v>15925.504576534257</v>
      </c>
      <c r="M51" s="25">
        <v>21826</v>
      </c>
      <c r="N51" s="29">
        <v>21826</v>
      </c>
    </row>
    <row r="52" spans="1:14">
      <c r="A52" t="s">
        <v>87</v>
      </c>
      <c r="B52" t="s">
        <v>87</v>
      </c>
      <c r="C52" t="s">
        <v>88</v>
      </c>
      <c r="D52" s="12">
        <v>554.63</v>
      </c>
      <c r="E52" s="8">
        <v>6481512.1199999992</v>
      </c>
      <c r="F52" s="8">
        <v>946960.90403520793</v>
      </c>
      <c r="G52" s="8">
        <v>5159292.8718100917</v>
      </c>
      <c r="H52" s="8">
        <v>12587765.895845298</v>
      </c>
      <c r="I52" s="8">
        <v>22695.789798325546</v>
      </c>
      <c r="J52" s="8" t="s">
        <v>114</v>
      </c>
      <c r="K52" s="8">
        <v>23717.100339250195</v>
      </c>
      <c r="L52" s="8">
        <v>20613</v>
      </c>
      <c r="M52" s="8">
        <v>26355</v>
      </c>
      <c r="N52" s="18">
        <v>26355</v>
      </c>
    </row>
  </sheetData>
  <mergeCells count="2">
    <mergeCell ref="E8:I8"/>
    <mergeCell ref="D7:N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9:F51"/>
  <sheetViews>
    <sheetView showGridLines="0" zoomScale="85" zoomScaleNormal="85" workbookViewId="0">
      <pane ySplit="9" topLeftCell="A10" activePane="bottomLeft" state="frozen"/>
      <selection pane="bottomLeft" activeCell="A19" sqref="A19"/>
    </sheetView>
  </sheetViews>
  <sheetFormatPr defaultColWidth="8.5546875" defaultRowHeight="14.4"/>
  <cols>
    <col min="1" max="1" width="49.44140625" bestFit="1" customWidth="1"/>
    <col min="2" max="2" width="5" bestFit="1" customWidth="1"/>
    <col min="3" max="3" width="49.44140625" bestFit="1" customWidth="1"/>
  </cols>
  <sheetData>
    <row r="9" spans="1:6">
      <c r="A9" s="16" t="s">
        <v>6</v>
      </c>
      <c r="B9" s="16" t="s">
        <v>5</v>
      </c>
      <c r="C9" s="16" t="s">
        <v>2</v>
      </c>
      <c r="F9" s="5"/>
    </row>
    <row r="10" spans="1:6">
      <c r="A10" t="s">
        <v>12</v>
      </c>
      <c r="B10" t="s">
        <v>11</v>
      </c>
      <c r="C10" t="s">
        <v>12</v>
      </c>
    </row>
    <row r="11" spans="1:6">
      <c r="A11" t="s">
        <v>115</v>
      </c>
      <c r="B11" t="s">
        <v>13</v>
      </c>
      <c r="C11" t="s">
        <v>115</v>
      </c>
    </row>
    <row r="12" spans="1:6">
      <c r="A12" t="s">
        <v>15</v>
      </c>
      <c r="B12" t="s">
        <v>14</v>
      </c>
      <c r="C12" t="s">
        <v>15</v>
      </c>
    </row>
    <row r="13" spans="1:6">
      <c r="A13" t="s">
        <v>90</v>
      </c>
      <c r="B13" t="s">
        <v>89</v>
      </c>
      <c r="C13" t="s">
        <v>90</v>
      </c>
    </row>
    <row r="14" spans="1:6">
      <c r="A14" t="s">
        <v>17</v>
      </c>
      <c r="B14" t="s">
        <v>16</v>
      </c>
      <c r="C14" t="s">
        <v>17</v>
      </c>
    </row>
    <row r="15" spans="1:6">
      <c r="A15" t="s">
        <v>19</v>
      </c>
      <c r="B15" t="s">
        <v>18</v>
      </c>
      <c r="C15" t="s">
        <v>19</v>
      </c>
    </row>
    <row r="16" spans="1:6">
      <c r="A16" t="s">
        <v>21</v>
      </c>
      <c r="B16" s="14" t="s">
        <v>20</v>
      </c>
      <c r="C16" t="s">
        <v>21</v>
      </c>
    </row>
    <row r="17" spans="1:3">
      <c r="A17" t="s">
        <v>23</v>
      </c>
      <c r="B17" t="s">
        <v>22</v>
      </c>
      <c r="C17" t="s">
        <v>23</v>
      </c>
    </row>
    <row r="18" spans="1:3">
      <c r="A18" t="s">
        <v>25</v>
      </c>
      <c r="B18" t="s">
        <v>24</v>
      </c>
      <c r="C18" t="s">
        <v>25</v>
      </c>
    </row>
    <row r="19" spans="1:3">
      <c r="A19" t="s">
        <v>27</v>
      </c>
      <c r="B19" t="s">
        <v>26</v>
      </c>
      <c r="C19" t="s">
        <v>27</v>
      </c>
    </row>
    <row r="20" spans="1:3">
      <c r="A20" t="s">
        <v>29</v>
      </c>
      <c r="B20" t="s">
        <v>28</v>
      </c>
      <c r="C20" t="s">
        <v>29</v>
      </c>
    </row>
    <row r="21" spans="1:3">
      <c r="A21" t="s">
        <v>31</v>
      </c>
      <c r="B21" t="s">
        <v>30</v>
      </c>
      <c r="C21" t="s">
        <v>31</v>
      </c>
    </row>
    <row r="22" spans="1:3">
      <c r="A22" t="s">
        <v>33</v>
      </c>
      <c r="B22" t="s">
        <v>32</v>
      </c>
      <c r="C22" t="s">
        <v>33</v>
      </c>
    </row>
    <row r="23" spans="1:3">
      <c r="A23" t="s">
        <v>35</v>
      </c>
      <c r="B23" t="s">
        <v>34</v>
      </c>
      <c r="C23" t="s">
        <v>35</v>
      </c>
    </row>
    <row r="24" spans="1:3">
      <c r="A24" t="s">
        <v>37</v>
      </c>
      <c r="B24" t="s">
        <v>36</v>
      </c>
      <c r="C24" t="s">
        <v>37</v>
      </c>
    </row>
    <row r="25" spans="1:3">
      <c r="A25" t="s">
        <v>39</v>
      </c>
      <c r="B25" t="s">
        <v>38</v>
      </c>
      <c r="C25" t="s">
        <v>39</v>
      </c>
    </row>
    <row r="26" spans="1:3">
      <c r="A26" t="s">
        <v>41</v>
      </c>
      <c r="B26" t="s">
        <v>40</v>
      </c>
      <c r="C26" t="s">
        <v>41</v>
      </c>
    </row>
    <row r="27" spans="1:3">
      <c r="A27" t="s">
        <v>43</v>
      </c>
      <c r="B27" t="s">
        <v>42</v>
      </c>
      <c r="C27" t="s">
        <v>43</v>
      </c>
    </row>
    <row r="28" spans="1:3">
      <c r="A28" t="s">
        <v>126</v>
      </c>
      <c r="B28" t="s">
        <v>44</v>
      </c>
      <c r="C28" t="s">
        <v>126</v>
      </c>
    </row>
    <row r="29" spans="1:3">
      <c r="A29" t="s">
        <v>127</v>
      </c>
      <c r="B29" t="s">
        <v>128</v>
      </c>
      <c r="C29" t="s">
        <v>127</v>
      </c>
    </row>
    <row r="30" spans="1:3">
      <c r="A30" t="s">
        <v>46</v>
      </c>
      <c r="B30" t="s">
        <v>45</v>
      </c>
      <c r="C30" t="s">
        <v>46</v>
      </c>
    </row>
    <row r="31" spans="1:3">
      <c r="A31" t="s">
        <v>48</v>
      </c>
      <c r="B31" t="s">
        <v>47</v>
      </c>
      <c r="C31" t="s">
        <v>48</v>
      </c>
    </row>
    <row r="32" spans="1:3">
      <c r="A32" t="s">
        <v>50</v>
      </c>
      <c r="B32" t="s">
        <v>49</v>
      </c>
      <c r="C32" t="s">
        <v>50</v>
      </c>
    </row>
    <row r="33" spans="1:3">
      <c r="A33" t="s">
        <v>52</v>
      </c>
      <c r="B33" t="s">
        <v>51</v>
      </c>
      <c r="C33" t="s">
        <v>52</v>
      </c>
    </row>
    <row r="34" spans="1:3">
      <c r="A34" t="s">
        <v>54</v>
      </c>
      <c r="B34" t="s">
        <v>53</v>
      </c>
      <c r="C34" t="s">
        <v>54</v>
      </c>
    </row>
    <row r="35" spans="1:3">
      <c r="A35" t="s">
        <v>56</v>
      </c>
      <c r="B35" t="s">
        <v>55</v>
      </c>
      <c r="C35" t="s">
        <v>56</v>
      </c>
    </row>
    <row r="36" spans="1:3">
      <c r="A36" t="s">
        <v>58</v>
      </c>
      <c r="B36" t="s">
        <v>57</v>
      </c>
      <c r="C36" t="s">
        <v>58</v>
      </c>
    </row>
    <row r="37" spans="1:3">
      <c r="A37" t="s">
        <v>60</v>
      </c>
      <c r="B37" t="s">
        <v>59</v>
      </c>
      <c r="C37" t="s">
        <v>60</v>
      </c>
    </row>
    <row r="38" spans="1:3">
      <c r="A38" t="s">
        <v>62</v>
      </c>
      <c r="B38" t="s">
        <v>61</v>
      </c>
      <c r="C38" t="s">
        <v>62</v>
      </c>
    </row>
    <row r="39" spans="1:3">
      <c r="A39" t="s">
        <v>64</v>
      </c>
      <c r="B39" t="s">
        <v>63</v>
      </c>
      <c r="C39" t="s">
        <v>64</v>
      </c>
    </row>
    <row r="40" spans="1:3">
      <c r="A40" t="s">
        <v>66</v>
      </c>
      <c r="B40" t="s">
        <v>65</v>
      </c>
      <c r="C40" t="s">
        <v>66</v>
      </c>
    </row>
    <row r="41" spans="1:3">
      <c r="A41" t="s">
        <v>68</v>
      </c>
      <c r="B41" t="s">
        <v>67</v>
      </c>
      <c r="C41" t="s">
        <v>68</v>
      </c>
    </row>
    <row r="42" spans="1:3">
      <c r="A42" t="s">
        <v>70</v>
      </c>
      <c r="B42" t="s">
        <v>69</v>
      </c>
      <c r="C42" t="s">
        <v>70</v>
      </c>
    </row>
    <row r="43" spans="1:3">
      <c r="A43" t="s">
        <v>72</v>
      </c>
      <c r="B43" t="s">
        <v>71</v>
      </c>
      <c r="C43" t="s">
        <v>72</v>
      </c>
    </row>
    <row r="44" spans="1:3">
      <c r="A44" t="s">
        <v>74</v>
      </c>
      <c r="B44" t="s">
        <v>73</v>
      </c>
      <c r="C44" t="s">
        <v>74</v>
      </c>
    </row>
    <row r="45" spans="1:3">
      <c r="A45" t="s">
        <v>76</v>
      </c>
      <c r="B45" t="s">
        <v>75</v>
      </c>
      <c r="C45" t="s">
        <v>76</v>
      </c>
    </row>
    <row r="46" spans="1:3">
      <c r="A46" t="s">
        <v>78</v>
      </c>
      <c r="B46" t="s">
        <v>77</v>
      </c>
      <c r="C46" t="s">
        <v>78</v>
      </c>
    </row>
    <row r="47" spans="1:3">
      <c r="A47" t="s">
        <v>80</v>
      </c>
      <c r="B47" t="s">
        <v>79</v>
      </c>
      <c r="C47" t="s">
        <v>80</v>
      </c>
    </row>
    <row r="48" spans="1:3">
      <c r="A48" t="s">
        <v>82</v>
      </c>
      <c r="B48" t="s">
        <v>81</v>
      </c>
      <c r="C48" t="s">
        <v>82</v>
      </c>
    </row>
    <row r="49" spans="1:3">
      <c r="A49" t="s">
        <v>84</v>
      </c>
      <c r="B49" t="s">
        <v>83</v>
      </c>
      <c r="C49" t="s">
        <v>84</v>
      </c>
    </row>
    <row r="50" spans="1:3">
      <c r="A50" t="s">
        <v>86</v>
      </c>
      <c r="B50" t="s">
        <v>85</v>
      </c>
      <c r="C50" t="s">
        <v>86</v>
      </c>
    </row>
    <row r="51" spans="1:3">
      <c r="A51" t="s">
        <v>88</v>
      </c>
      <c r="B51" t="s">
        <v>87</v>
      </c>
      <c r="C5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listing</vt:lpstr>
      <vt:lpstr>rate summary</vt:lpstr>
      <vt:lpstr>dataout</vt:lpstr>
      <vt:lpstr>distlist</vt:lpstr>
      <vt:lpstr>dataout</vt:lpstr>
      <vt:lpstr>distlist</vt:lpstr>
      <vt:lpstr>lealookup</vt:lpstr>
      <vt:lpstr>listing!Print_Area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Non-Resident Vocational Tuition Rates</dc:title>
  <dc:creator>DESE</dc:creator>
  <cp:lastModifiedBy>Zou, Dong (EOE)</cp:lastModifiedBy>
  <cp:lastPrinted>2017-04-26T20:48:46Z</cp:lastPrinted>
  <dcterms:created xsi:type="dcterms:W3CDTF">1997-11-13T18:10:11Z</dcterms:created>
  <dcterms:modified xsi:type="dcterms:W3CDTF">2023-11-21T14:56:26Z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21 2023 12:00AM</vt:lpwstr>
  </property>
</Properties>
</file>